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10 в Министерство\папка4. Обоснование стоимости проектов\О_1.1.1 ОЛЯ\"/>
    </mc:Choice>
  </mc:AlternateContent>
  <xr:revisionPtr revIDLastSave="0" documentId="13_ncr:1_{45F03321-6373-40B8-8BA9-9F51683882F1}" xr6:coauthVersionLast="47" xr6:coauthVersionMax="47" xr10:uidLastSave="{00000000-0000-0000-0000-000000000000}"/>
  <bookViews>
    <workbookView xWindow="-120" yWindow="-120" windowWidth="29040" windowHeight="15840" tabRatio="912" xr2:uid="{00000000-000D-0000-FFFF-FFFF00000000}"/>
  </bookViews>
  <sheets>
    <sheet name="сводка затрат" sheetId="21" r:id="rId1"/>
    <sheet name=" ССРСС" sheetId="34" r:id="rId2"/>
    <sheet name="Цена МАТ и ОБ по ТКП" sheetId="35" r:id="rId3"/>
    <sheet name="ИЦИ" sheetId="36" r:id="rId4"/>
    <sheet name="01-01-01Вынос центров" sheetId="22" r:id="rId5"/>
    <sheet name="02-01-01СМР ВЛИ" sheetId="1" r:id="rId6"/>
    <sheet name="02-01-02СМР КВЛ" sheetId="2" r:id="rId7"/>
    <sheet name="02-01-03СМР ВЛЗ" sheetId="4" r:id="rId8"/>
    <sheet name="02-01-04СМР Замена ТМГ" sheetId="31" r:id="rId9"/>
    <sheet name="02-01-05СМР КТПН-400" sheetId="6" r:id="rId10"/>
    <sheet name="02-01-06 КТПН 400" sheetId="17" r:id="rId11"/>
    <sheet name="02-01-07СМР КТПН-630" sheetId="23" r:id="rId12"/>
    <sheet name="02-01-08 КТПН 630" sheetId="33" r:id="rId13"/>
    <sheet name="02-01-09СМР КСО" sheetId="25" r:id="rId14"/>
    <sheet name="02-01-10СМР ЯКНО" sheetId="29" r:id="rId15"/>
    <sheet name="02-01-11СМР ВВ" sheetId="32" r:id="rId16"/>
    <sheet name="09-01-01 ПНР" sheetId="12" r:id="rId17"/>
    <sheet name="12-01-01 ПИР" sheetId="27" r:id="rId18"/>
  </sheets>
  <externalReferences>
    <externalReference r:id="rId19"/>
  </externalReferences>
  <definedNames>
    <definedName name="_xlnm._FilterDatabase" localSheetId="3" hidden="1">ИЦИ!$A$3:$H$13</definedName>
    <definedName name="_xlnm.Print_Titles" localSheetId="1">' ССРСС'!$24:$24</definedName>
    <definedName name="_xlnm.Print_Titles" localSheetId="4">'01-01-01Вынос центров'!$4:$4</definedName>
    <definedName name="_xlnm.Print_Titles" localSheetId="5">'02-01-01СМР ВЛИ'!$27:$27</definedName>
    <definedName name="_xlnm.Print_Titles" localSheetId="6">'02-01-02СМР КВЛ'!$27:$27</definedName>
    <definedName name="_xlnm.Print_Titles" localSheetId="7">'02-01-03СМР ВЛЗ'!$26:$26</definedName>
    <definedName name="_xlnm.Print_Titles" localSheetId="8">'02-01-04СМР Замена ТМГ'!$27:$27</definedName>
    <definedName name="_xlnm.Print_Titles" localSheetId="9">'02-01-05СМР КТПН-400'!$28:$28</definedName>
    <definedName name="_xlnm.Print_Titles" localSheetId="10">'02-01-06 КТПН 400'!$27:$27</definedName>
    <definedName name="_xlnm.Print_Titles" localSheetId="11">'02-01-07СМР КТПН-630'!$28:$28</definedName>
    <definedName name="_xlnm.Print_Titles" localSheetId="12">'02-01-08 КТПН 630'!$28:$28</definedName>
    <definedName name="_xlnm.Print_Titles" localSheetId="13">'02-01-09СМР КСО'!$28:$28</definedName>
    <definedName name="_xlnm.Print_Titles" localSheetId="14">'02-01-10СМР ЯКНО'!$28:$28</definedName>
    <definedName name="_xlnm.Print_Titles" localSheetId="15">'02-01-11СМР ВВ'!$27:$27</definedName>
    <definedName name="_xlnm.Print_Titles" localSheetId="16">'09-01-01 ПНР'!$26:$26</definedName>
    <definedName name="_xlnm.Print_Titles" localSheetId="17">'12-01-01 ПИР'!$19:$19</definedName>
    <definedName name="Здания_КРУЭ__ЗРУ__укомплектованных_оборудованием" localSheetId="3">[1]Таблица!$B$694:$B$697</definedName>
    <definedName name="Здания_КРУЭ__ЗРУ__укомплектованных_оборудованием" localSheetId="0">#REF!</definedName>
    <definedName name="Здания_КРУЭ__ЗРУ__укомплектованных_оборудованием" localSheetId="2">[1]Таблица!$B$694:$B$697</definedName>
    <definedName name="Здания_КРУЭ__ЗРУ__укомплектованных_оборудованием">#REF!</definedName>
    <definedName name="_xlnm.Print_Area" localSheetId="1">' ССРСС'!$A$1:$H$76</definedName>
    <definedName name="_xlnm.Print_Area" localSheetId="4">'01-01-01Вынос центров'!$A$2:$G$91</definedName>
    <definedName name="_xlnm.Print_Area" localSheetId="5">'02-01-01СМР ВЛИ'!$A$1:$P$135</definedName>
    <definedName name="_xlnm.Print_Area" localSheetId="6">'02-01-02СМР КВЛ'!$A$1:$P$124</definedName>
    <definedName name="_xlnm.Print_Area" localSheetId="7">'02-01-03СМР ВЛЗ'!$A$1:$P$62</definedName>
    <definedName name="_xlnm.Print_Area" localSheetId="8">'02-01-04СМР Замена ТМГ'!$A$1:$P$58</definedName>
    <definedName name="_xlnm.Print_Area" localSheetId="9">'02-01-05СМР КТПН-400'!$A$1:$P$69</definedName>
    <definedName name="_xlnm.Print_Area" localSheetId="10">'02-01-06 КТПН 400'!$A$1:$P$115</definedName>
    <definedName name="_xlnm.Print_Area" localSheetId="11">'02-01-07СМР КТПН-630'!$A$1:$P$76</definedName>
    <definedName name="_xlnm.Print_Area" localSheetId="12">'02-01-08 КТПН 630'!$A$1:$P$280</definedName>
    <definedName name="_xlnm.Print_Area" localSheetId="13">'02-01-09СМР КСО'!$A$1:$P$76</definedName>
    <definedName name="_xlnm.Print_Area" localSheetId="14">'02-01-10СМР ЯКНО'!$A$1:$P$84</definedName>
    <definedName name="_xlnm.Print_Area" localSheetId="15">'02-01-11СМР ВВ'!$A$1:$P$62</definedName>
    <definedName name="_xlnm.Print_Area" localSheetId="16">'09-01-01 ПНР'!$A$1:$P$97</definedName>
    <definedName name="_xlnm.Print_Area" localSheetId="17">'12-01-01 ПИР'!$A$2:$E$70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36" l="1"/>
  <c r="G13" i="36" s="1"/>
  <c r="G12" i="36"/>
  <c r="D12" i="36"/>
  <c r="D11" i="36"/>
  <c r="G11" i="36"/>
  <c r="D10" i="36"/>
  <c r="G10" i="36" s="1"/>
  <c r="E9" i="36"/>
  <c r="D9" i="36"/>
  <c r="D8" i="36"/>
  <c r="D7" i="36"/>
  <c r="D6" i="36"/>
  <c r="I6" i="36" s="1"/>
  <c r="G5" i="36"/>
  <c r="A6" i="35"/>
  <c r="A7" i="35" s="1"/>
  <c r="A8" i="35" s="1"/>
  <c r="A9" i="35" s="1"/>
  <c r="A10" i="35" s="1"/>
  <c r="A11" i="35" s="1"/>
  <c r="A12" i="35" s="1"/>
  <c r="A13" i="35" s="1"/>
  <c r="A14" i="35" s="1"/>
  <c r="A5" i="35"/>
  <c r="H13" i="35"/>
  <c r="E14" i="35"/>
  <c r="H14" i="35" s="1"/>
  <c r="E13" i="35"/>
  <c r="E12" i="35"/>
  <c r="H12" i="35" s="1"/>
  <c r="E11" i="35"/>
  <c r="H11" i="35" s="1"/>
  <c r="E10" i="35"/>
  <c r="H10" i="35" s="1"/>
  <c r="E9" i="35"/>
  <c r="H9" i="35" s="1"/>
  <c r="H7" i="35"/>
  <c r="E8" i="35"/>
  <c r="H8" i="35" s="1"/>
  <c r="E7" i="35"/>
  <c r="E6" i="35"/>
  <c r="H6" i="35" s="1"/>
  <c r="G14" i="36"/>
  <c r="H5" i="35"/>
  <c r="H4" i="35"/>
  <c r="G6" i="36" l="1"/>
  <c r="G9" i="36"/>
  <c r="H15" i="35"/>
  <c r="G8" i="36"/>
  <c r="G7" i="36"/>
  <c r="J30" i="21" l="1"/>
  <c r="J29" i="21"/>
  <c r="K29" i="21"/>
  <c r="L29" i="21"/>
  <c r="I19" i="21" l="1"/>
  <c r="J19" i="21"/>
  <c r="J9" i="21" l="1"/>
  <c r="J11" i="21"/>
  <c r="J8" i="21"/>
  <c r="J10" i="21"/>
  <c r="K9" i="21" l="1"/>
  <c r="K10" i="21"/>
  <c r="K11" i="21"/>
  <c r="K18" i="21" s="1"/>
  <c r="K12" i="21"/>
  <c r="K8" i="21"/>
  <c r="H9" i="21"/>
  <c r="H10" i="21"/>
  <c r="H11" i="21"/>
  <c r="H18" i="21" s="1"/>
  <c r="H12" i="21"/>
  <c r="H8" i="21"/>
  <c r="C25" i="21"/>
  <c r="C24" i="21"/>
  <c r="C23" i="21"/>
  <c r="C22" i="21"/>
  <c r="J5" i="21" s="1"/>
  <c r="J6" i="21" s="1"/>
  <c r="C21" i="21"/>
  <c r="I5" i="21" s="1"/>
  <c r="C20" i="21"/>
  <c r="G52" i="34"/>
  <c r="G54" i="34" s="1"/>
  <c r="H52" i="34"/>
  <c r="H54" i="34" s="1"/>
  <c r="K6" i="21"/>
  <c r="H6" i="21"/>
  <c r="I22" i="21"/>
  <c r="J22" i="21"/>
  <c r="H23" i="21"/>
  <c r="I23" i="21"/>
  <c r="J23" i="21"/>
  <c r="K23" i="21"/>
  <c r="J24" i="21"/>
  <c r="K24" i="21"/>
  <c r="I25" i="21"/>
  <c r="J25" i="21"/>
  <c r="K25" i="21"/>
  <c r="I26" i="21"/>
  <c r="J13" i="21"/>
  <c r="H15" i="21"/>
  <c r="I15" i="21"/>
  <c r="J15" i="21"/>
  <c r="K15" i="21"/>
  <c r="H16" i="21"/>
  <c r="I16" i="21"/>
  <c r="J16" i="21"/>
  <c r="K16" i="21"/>
  <c r="H17" i="21"/>
  <c r="I17" i="21"/>
  <c r="J17" i="21"/>
  <c r="K17" i="21"/>
  <c r="I18" i="21"/>
  <c r="J18" i="21"/>
  <c r="H22" i="21"/>
  <c r="H24" i="21"/>
  <c r="L18" i="21" l="1"/>
  <c r="L16" i="21"/>
  <c r="L17" i="21"/>
  <c r="L15" i="21"/>
  <c r="H25" i="21"/>
  <c r="L25" i="21" s="1"/>
  <c r="K13" i="21"/>
  <c r="H19" i="21"/>
  <c r="L19" i="21" s="1"/>
  <c r="K22" i="21"/>
  <c r="K26" i="21"/>
  <c r="K27" i="21" s="1"/>
  <c r="K30" i="21" s="1"/>
  <c r="K19" i="21"/>
  <c r="H13" i="21"/>
  <c r="H56" i="34"/>
  <c r="H58" i="34"/>
  <c r="G58" i="34"/>
  <c r="G56" i="34"/>
  <c r="J26" i="21"/>
  <c r="J27" i="21" s="1"/>
  <c r="H26" i="21"/>
  <c r="K20" i="21"/>
  <c r="I24" i="21"/>
  <c r="L24" i="21" s="1"/>
  <c r="L23" i="21"/>
  <c r="L22" i="21"/>
  <c r="I20" i="21"/>
  <c r="I29" i="21" s="1"/>
  <c r="L11" i="21"/>
  <c r="L9" i="21"/>
  <c r="J20" i="21"/>
  <c r="L10" i="21"/>
  <c r="L8" i="21"/>
  <c r="L5" i="21"/>
  <c r="I6" i="21"/>
  <c r="L6" i="21" s="1"/>
  <c r="H20" i="21" l="1"/>
  <c r="H29" i="21" s="1"/>
  <c r="L13" i="21"/>
  <c r="I27" i="21"/>
  <c r="I30" i="21" s="1"/>
  <c r="L26" i="21"/>
  <c r="L27" i="21" s="1"/>
  <c r="H27" i="21"/>
  <c r="H30" i="21" s="1"/>
  <c r="L30" i="21" l="1"/>
  <c r="L20" i="21"/>
  <c r="C26" i="21" l="1"/>
  <c r="D26" i="21" s="1"/>
  <c r="C6" i="21"/>
</calcChain>
</file>

<file path=xl/sharedStrings.xml><?xml version="1.0" encoding="utf-8"?>
<sst xmlns="http://schemas.openxmlformats.org/spreadsheetml/2006/main" count="4772" uniqueCount="1165">
  <si>
    <t>СОГЛАСОВАНО:</t>
  </si>
  <si>
    <t>УТВЕРЖДАЮ:</t>
  </si>
  <si>
    <t/>
  </si>
  <si>
    <t>"____" ________________ 2025 года</t>
  </si>
  <si>
    <t>О_1.1.1  Реконструкция электрических сетей  0,4-10(6)кВ в ж/районах города Братска по пер.Школьный, ул.Курчатова, ул.Мамырская, ул.Тэнгинская, ул.Лазо, ул.Молодежная, ул.Чапаева, ул.Геологическая, 2-я Энергетическая, ул.Металлургов, ул.Курчатова, ул.Кольцевая, ул.Гагарина, ул. Кленовая, ул. Обручева, ул. Мира, , ул.Наймушина, ул.Мало-Амурская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(ВЛ - 0,015км, ВЛЗ - 0,015км, КЛ-6кВ - 0,125км, ВЛИ - 0,225км, замена тр-ов в ТП и замена КТПН - 9шт общей мощностью 4,22 МВА без увеличения ранее присоединенной максимальной мощности, замена масляных выключателей на вакуумные 6кВ - 14шт, 35кВ - 1шт, замена КСО - 8шт, ЯКНО - 2шт)</t>
  </si>
  <si>
    <t>(наименование стройки)</t>
  </si>
  <si>
    <t>(локальная смета)</t>
  </si>
  <si>
    <t>на СМР ВЛИ-0,4кВ., О_1.1.1  Реконструкция электрических сетей  0,4-10(6)кВ в ж/районах города Братска по пер.Школьный, ул.Курчатова, ул.Мамырская, ул.Тэнгинская, ул.Лазо, ул.Молодежная, ул.Чапаева, ул.Геологическая, 2-я Энергетическая, ул.Металлургов, ул.Курчатова, ул.Кольцевая, ул.Гагарина, ул. Кленовая, ул. Обручева, ул. Мира, , ул.Наймушина, ул.Мало-Амурская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(ВЛ - 0,015км, ВЛЗ - 0,015км, КЛ-6кВ - 0,125км, ВЛИ - 0,225км, замена тр-ов в ТП и замена КТПН - 9шт общей мощностью 4,22 МВА без увеличения ранее присоединенной максимальной мощности, замена масляных выключателей на вакуумные 6кВ - 14шт, 35кВ - 1шт, замена КСО - 8шт, ЯКНО - 2шт)</t>
  </si>
  <si>
    <t>(наименование работ и затрат, наименование объекта)</t>
  </si>
  <si>
    <t>Основание:</t>
  </si>
  <si>
    <t>Сметная стоимость</t>
  </si>
  <si>
    <t>тыс.руб.</t>
  </si>
  <si>
    <t xml:space="preserve">   строительных работ</t>
  </si>
  <si>
    <t xml:space="preserve">   монтажных работ</t>
  </si>
  <si>
    <t>Средства на оплату труда</t>
  </si>
  <si>
    <t>Сметная трудоемкость</t>
  </si>
  <si>
    <t>чел.час</t>
  </si>
  <si>
    <t>Трудозатраты механизаторов</t>
  </si>
  <si>
    <t xml:space="preserve">Составлен(а) в текущих ценах по состоянию на </t>
  </si>
  <si>
    <t>4 кв. 2024г.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</si>
  <si>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</si>
  <si>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</si>
  <si>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</si>
  <si>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</si>
  <si>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</si>
  <si>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текущих (прогнозных) ценах, руб.</t>
  </si>
  <si>
    <t>Т/з осн.
раб.
Всего</t>
  </si>
  <si>
    <t>Т/з мех. Всего</t>
  </si>
  <si>
    <t>на ед.</t>
  </si>
  <si>
    <t>всего</t>
  </si>
  <si>
    <t>Всего</t>
  </si>
  <si>
    <t>В том числе</t>
  </si>
  <si>
    <t>Осн.З/п</t>
  </si>
  <si>
    <t>Эк.Маш</t>
  </si>
  <si>
    <t>З/пМех</t>
  </si>
  <si>
    <t>Мат.</t>
  </si>
  <si>
    <t>Раздел 1. ВЛ-0,4кВ</t>
  </si>
  <si>
    <t>Развозка опор, материалов опор</t>
  </si>
  <si>
    <t>1</t>
  </si>
  <si>
    <t>ГЭСН33-04-016-02</t>
  </si>
  <si>
    <t>Развозка конструкций и материалов опор ВЛ 0,38-10 кВ по трассе: одностоечных железобетонных опор</t>
  </si>
  <si>
    <t>шт</t>
  </si>
  <si>
    <t>2</t>
  </si>
  <si>
    <t>ГЭСН33-04-016-05</t>
  </si>
  <si>
    <t>Развозка конструкций и материалов опор ВЛ 0,38-10 кВ по трассе: материалов оснастки одностоечных опор</t>
  </si>
  <si>
    <t>3</t>
  </si>
  <si>
    <t>ГЭСН33-04-016-06</t>
  </si>
  <si>
    <t>Развозка конструкций и материалов опор ВЛ 0,38-10 кВ по трассе: материалов оснастки сложных опор</t>
  </si>
  <si>
    <t>Гидроизоляция опор</t>
  </si>
  <si>
    <t>4</t>
  </si>
  <si>
    <t>ГЭСН08-01-003-07</t>
  </si>
  <si>
    <t>Гидроизоляция боковая обмазочная битумная в 2 слоя по выровненной поверхности бутовой кладки, кирпичу, бетону</t>
  </si>
  <si>
    <t>100 м2</t>
  </si>
  <si>
    <t>т</t>
  </si>
  <si>
    <t>кг</t>
  </si>
  <si>
    <t>5</t>
  </si>
  <si>
    <t>01.2.03.03-0112</t>
  </si>
  <si>
    <t>Мастика битумная антикоррозионная (МБРХ)</t>
  </si>
  <si>
    <t>Установка опор</t>
  </si>
  <si>
    <t>6</t>
  </si>
  <si>
    <t>ГЭСН33-04-003-01</t>
  </si>
  <si>
    <t>Установка железобетонных опор ВЛ 0,38; 6-10 кВ с траверсами без приставок: одностоечных</t>
  </si>
  <si>
    <t>8</t>
  </si>
  <si>
    <t>05.1.02.07-0070</t>
  </si>
  <si>
    <t>Стойки опор железобетонные, объем до 0,5 м3, бетон В30, расход арматуры от 150 до 200 кг/м3</t>
  </si>
  <si>
    <t>м3</t>
  </si>
  <si>
    <t>9</t>
  </si>
  <si>
    <t>ГЭСН33-04-003-02</t>
  </si>
  <si>
    <t>Установка железобетонных опор ВЛ 0,38; 6-10 кВ с траверсами без приставок: одностоечных с одним подкосом</t>
  </si>
  <si>
    <t>11</t>
  </si>
  <si>
    <t>22.2.02.23-0161</t>
  </si>
  <si>
    <t>Узел крепления укоса У-1</t>
  </si>
  <si>
    <t>12</t>
  </si>
  <si>
    <t>13</t>
  </si>
  <si>
    <t>ГЭСН33-04-003-03</t>
  </si>
  <si>
    <t>Установка железобетонных опор ВЛ 0,38; 6-10 кВ с траверсами без приставок: одностоечных с двумя подкосами</t>
  </si>
  <si>
    <t>15</t>
  </si>
  <si>
    <t>16</t>
  </si>
  <si>
    <t>Подвеска проводов</t>
  </si>
  <si>
    <t>17</t>
  </si>
  <si>
    <t>ГЭСН33-04-017-01</t>
  </si>
  <si>
    <t>Подвеска провода СИП-2 напряжением от 0,4 кВ до 1 кВ на опорах, при 32 опорах на км линии: с использованием автогидроподъемника</t>
  </si>
  <si>
    <t>1000 м</t>
  </si>
  <si>
    <t>18</t>
  </si>
  <si>
    <t>ГЭСН33-04-017-03</t>
  </si>
  <si>
    <t>При изменении количества опор на 1 км ВЛИ добавлять или исключать: к норме 33-04-017-01</t>
  </si>
  <si>
    <t>19</t>
  </si>
  <si>
    <t>21.2.01.01-0038</t>
  </si>
  <si>
    <t>Провод самонесущий изолированный СИП-2 3х95+1х95-0,6/1</t>
  </si>
  <si>
    <t>21</t>
  </si>
  <si>
    <t>20.1.01.01-0012</t>
  </si>
  <si>
    <t>Зажимы анкерные для самонесущих изолированных проводов, диапазон сечений 95 мм2</t>
  </si>
  <si>
    <t>100 шт</t>
  </si>
  <si>
    <t>22</t>
  </si>
  <si>
    <t>20.1.01.08-0019</t>
  </si>
  <si>
    <t>Зажимы ответвительные с проводами ответвлений сечением 16-95 мм2</t>
  </si>
  <si>
    <t>23</t>
  </si>
  <si>
    <t>20.1.01.15-0012</t>
  </si>
  <si>
    <t>Зажимы соединительные изолированные</t>
  </si>
  <si>
    <t>24</t>
  </si>
  <si>
    <t>25.2.02.04-0003</t>
  </si>
  <si>
    <t>Комплект промежуточной подвески для подвешивания самонесущих кабелей сечением 16-95 мм2, предельная нагрузка 12-20 кН в составе кронштейн из высокопрочного коррозионностойкого алюминиевого сплава и пластикового подвеса</t>
  </si>
  <si>
    <t>компл</t>
  </si>
  <si>
    <t>25</t>
  </si>
  <si>
    <t>20.2.02.04-0012</t>
  </si>
  <si>
    <t>Колпачки изолирующие, диапазон сечений 16-150 мм2</t>
  </si>
  <si>
    <t>26</t>
  </si>
  <si>
    <t>01.7.07.29-0241</t>
  </si>
  <si>
    <t>Хомуты (стяжки) атмосферостойкие из нейлона, цвет черный, размеры 370х4,8 мм</t>
  </si>
  <si>
    <t>10 шт</t>
  </si>
  <si>
    <t>27</t>
  </si>
  <si>
    <t>25.1.06.03-0011</t>
  </si>
  <si>
    <t>Знаки нумерации опор контактной сети, стальные, оцинкованные, размеры 260х140 мм, толщина 0,8 мм (предупреждающий плакат)</t>
  </si>
  <si>
    <t>28</t>
  </si>
  <si>
    <t>25.2.02.11-0021</t>
  </si>
  <si>
    <t>Лента крепления из нержавеющей стали в пластмассовой коробке с кабельной бухтой, ширина 20 мм, толщина 0,7 мм, длина 50 м</t>
  </si>
  <si>
    <t>29</t>
  </si>
  <si>
    <t>25.2.02.11-0051</t>
  </si>
  <si>
    <t>Скрепы для фиксации на промежуточных опорах, размер 20 мм</t>
  </si>
  <si>
    <t>30</t>
  </si>
  <si>
    <t>20.1.02.07-1016</t>
  </si>
  <si>
    <t>Наконечники изолированные герметичные под опрессовку, с алюминиевой клеммой, диапазон сечений 95 мм2</t>
  </si>
  <si>
    <t>31</t>
  </si>
  <si>
    <t>20.1.02.07-1012</t>
  </si>
  <si>
    <t>Наконечники изолированные герметичные под опрессовку, с алюминиевой клеммой, диапазон сечений 50 мм2</t>
  </si>
  <si>
    <t>33</t>
  </si>
  <si>
    <t>ГЭСН33-04-013-07</t>
  </si>
  <si>
    <t>Устройство ответвлений от ВЛИ-0,38 кВ к зданиям при количестве проводов в ответвлении 2: с использованием автогидроподъемника</t>
  </si>
  <si>
    <t>ответвление</t>
  </si>
  <si>
    <t>34</t>
  </si>
  <si>
    <t>21.2.01.01-0062</t>
  </si>
  <si>
    <t>Провод самонесущий изолированный СИП-4 2х16-0,6/1</t>
  </si>
  <si>
    <t>36</t>
  </si>
  <si>
    <t>37</t>
  </si>
  <si>
    <t>38</t>
  </si>
  <si>
    <t>39</t>
  </si>
  <si>
    <t>40</t>
  </si>
  <si>
    <t>41</t>
  </si>
  <si>
    <t>01.7.15.01-1536</t>
  </si>
  <si>
    <t>Анкер-шурупы стальные оцинкованные с шестигранной головкой, диаметр 10 мм, длина 130 мм</t>
  </si>
  <si>
    <t>42</t>
  </si>
  <si>
    <t>43</t>
  </si>
  <si>
    <t>ГЭСН33-04-013-09</t>
  </si>
  <si>
    <t>Устройство ответвлений от ВЛИ-0,38 кВ к зданиям при количестве проводов в ответвлении 4: с использованием автогидроподъемника</t>
  </si>
  <si>
    <t>44</t>
  </si>
  <si>
    <t>21.2.01.01-0065</t>
  </si>
  <si>
    <t>Провод самонесущий изолированный СИП-4 4х16-0,6/1</t>
  </si>
  <si>
    <t>45</t>
  </si>
  <si>
    <t>46</t>
  </si>
  <si>
    <t>47</t>
  </si>
  <si>
    <t>48</t>
  </si>
  <si>
    <t>49</t>
  </si>
  <si>
    <t>50</t>
  </si>
  <si>
    <t>51</t>
  </si>
  <si>
    <t>Монтаж ограничителей перенапряжений</t>
  </si>
  <si>
    <t>52</t>
  </si>
  <si>
    <t>ГЭСН33-04-018-01</t>
  </si>
  <si>
    <t>Монтаж ограничителей перенапряжения нелинейных (ОПН) на линиях электропередачи до 10 кВ: с использованием автогидроподъемника</t>
  </si>
  <si>
    <t>10 опор</t>
  </si>
  <si>
    <t>53</t>
  </si>
  <si>
    <t>62.1.05.02-1102</t>
  </si>
  <si>
    <t>Ограничитель перенапряжения нелинейный, класс напряжения 0,4 кВ, наибольшее длительно допустимое напряжение до 0,45 кВ, номинальный разрядный ток 10 кА, класс пропускной способности 1</t>
  </si>
  <si>
    <t>54</t>
  </si>
  <si>
    <t>20.2.06.04-0002</t>
  </si>
  <si>
    <t>Кронштейн ограничителя напряжений для железобетонных опор, оцинкованный</t>
  </si>
  <si>
    <t>Ввод в ТП</t>
  </si>
  <si>
    <t>55</t>
  </si>
  <si>
    <t>ГЭСНм08-02-409-09</t>
  </si>
  <si>
    <t>Труба гофрированная ПВХ для защиты проводов и кабелей по установленным конструкциям, по стенам, колоннам, потолкам, основанию пола</t>
  </si>
  <si>
    <t>100 м</t>
  </si>
  <si>
    <t>56</t>
  </si>
  <si>
    <t>20.2.12.03-0002</t>
  </si>
  <si>
    <t>Трубы гибкие гофрированные двустенные из ПВХ, диаметр 63 мм</t>
  </si>
  <si>
    <t>м</t>
  </si>
  <si>
    <t>57</t>
  </si>
  <si>
    <t>ГЭСНм08-02-148-02</t>
  </si>
  <si>
    <t>Кабель до 35 кВ в проложенных трубах, блоках и коробах, масса 1 м кабеля: до 2 кг</t>
  </si>
  <si>
    <t>10 м</t>
  </si>
  <si>
    <t>58</t>
  </si>
  <si>
    <t>Заземление</t>
  </si>
  <si>
    <t>59</t>
  </si>
  <si>
    <t>ГЭСНм08-02-471-04</t>
  </si>
  <si>
    <t>Заземлитель вертикальный из круглой стали диаметром: 16 мм (20мм)</t>
  </si>
  <si>
    <t>60</t>
  </si>
  <si>
    <t>08.3.04.02-0095</t>
  </si>
  <si>
    <t>Прокат стальной горячекатаный круглый, марки стали Ст3сп, Ст3пс, диаметр 14-50 мм (20мм), L=2,5м</t>
  </si>
  <si>
    <t>61</t>
  </si>
  <si>
    <t>ГЭСНм08-02-472-09</t>
  </si>
  <si>
    <t>Проводник заземляющий открыто по строительным основаниям: из круглой стали диаметром 12 мм</t>
  </si>
  <si>
    <t>62</t>
  </si>
  <si>
    <t>08.3.04.02-0063</t>
  </si>
  <si>
    <t>Прокат стальной горячекатаный круглый, марки стали Ст3сп, Ст3пс, диаметр 5-12 мм (10 мм)</t>
  </si>
  <si>
    <t>ГЭСН01-02-057-02</t>
  </si>
  <si>
    <t>Разработка грунта вручную в траншеях глубиной до 2 м без креплений с откосами, группа грунтов: 2</t>
  </si>
  <si>
    <t>100 м3</t>
  </si>
  <si>
    <t>ГЭСН33-04-015-01</t>
  </si>
  <si>
    <t>Устройство шин заземления опор ВЛ и подстанций</t>
  </si>
  <si>
    <t>08.3.07.01-0420</t>
  </si>
  <si>
    <t>Прокат стальной горячекатаный полосовой, марки стали 09Г2С, 12Г2С, размеры 40х6 мм</t>
  </si>
  <si>
    <t>ГЭСН01-02-061-01</t>
  </si>
  <si>
    <t>Засыпка вручную траншей, пазух котлованов и ям, группа грунтов: 1</t>
  </si>
  <si>
    <t>25.2.01.06-0031</t>
  </si>
  <si>
    <t>Зажим плашечный для заземляющего провода</t>
  </si>
  <si>
    <t>Итого по разделу 1 ВЛ-0,4кВ</t>
  </si>
  <si>
    <t>Итоги по смете: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</si>
  <si>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</si>
  <si>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</si>
  <si>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</si>
  <si>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</si>
  <si>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Оплата труда машинистов (Отм)</t>
  </si>
  <si>
    <t xml:space="preserve">               Материалы</t>
  </si>
  <si>
    <t xml:space="preserve">     Строительные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</si>
  <si>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</si>
  <si>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</si>
  <si>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оплата труда машинистов (Отм)</t>
  </si>
  <si>
    <t xml:space="preserve">               материалы</t>
  </si>
  <si>
    <t xml:space="preserve">               накладные расходы</t>
  </si>
  <si>
    <t xml:space="preserve">               сметная прибыль</t>
  </si>
  <si>
    <t xml:space="preserve">     Монтажные работы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</si>
  <si>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</si>
  <si>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</si>
  <si>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</si>
  <si>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ВСЕГО по смете</t>
  </si>
  <si>
    <t xml:space="preserve">     справочно:</t>
  </si>
  <si>
    <t xml:space="preserve">          Затраты труда рабочих</t>
  </si>
  <si>
    <t>208,728264</t>
  </si>
  <si>
    <t xml:space="preserve">          Затраты труда машинистов</t>
  </si>
  <si>
    <t>53,86476</t>
  </si>
  <si>
    <t>АО "БЭСК"</t>
  </si>
  <si>
    <t>на СМР ВЛ-6-10кВ., О_1.1.1  Реконструкция электрических сетей  0,4-10(6)кВ в ж/районах города Братска по пер.Школьный, ул.Курчатова, ул.Мамырская, ул.Тэнгинская, ул.Лазо, ул.Молодежная, ул.Чапаева, ул.Геологическая, 2-я Энергетическая, ул.Металлургов, ул.Курчатова, ул.Кольцевая, ул.Гагарина, ул. Кленовая, ул. Обручева, ул. Мира, , ул.Наймушина, ул.Мало-Амурская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(ВЛ - 0,015км, ВЛЗ - 0,015км, КЛ-6кВ - 0,125км, ВЛИ - 0,225км, замена тр-ов в ТП и замена КТПН - 9шт общей мощностью 4,22 МВА без увеличения ранее присоединенной максимальной мощности, замена масляных выключателей на вакуумные 6кВ - 14шт, 35кВ - 1шт, замена КСО - 8шт, ЯКНО - 2шт)</t>
  </si>
  <si>
    <t>4 кв. 2024 г.</t>
  </si>
  <si>
    <t>Раздел 1. КЛ-6кВ</t>
  </si>
  <si>
    <t>Земляные работы</t>
  </si>
  <si>
    <t>ГЭСН01-01-009-15</t>
  </si>
  <si>
    <t>Разработка грунта в траншеях экскаватором «обратная лопата» с ковшом вместимостью 0,5 (0,5-0,63) м3, в отвал группа грунтов: 3</t>
  </si>
  <si>
    <t>1000 м3</t>
  </si>
  <si>
    <t>Доработка грунта вручную в траншеях глубиной до 2 м без креплений с откосами, группа грунтов: 2</t>
  </si>
  <si>
    <t>ГЭСН01-02-057-03</t>
  </si>
  <si>
    <t>Разработка грунта вручную в траншеях глубиной до 2 м без креплений с откосами, группа грунтов: 3(подходы к КТП  +50 %)</t>
  </si>
  <si>
    <t>ГЭСН01-01-034-02</t>
  </si>
  <si>
    <t>Засыпка траншей и котлованов с перемещением грунта до 5 м бульдозерами мощностью: 96 кВт (130 л.с.), группа грунтов 2</t>
  </si>
  <si>
    <t>ГЭСН01-01-034-08</t>
  </si>
  <si>
    <t>При перемещении грунта на каждые последующие 5 м добавлять: к норме 01-01-034-02</t>
  </si>
  <si>
    <t>ГЭСН01-01-036-01</t>
  </si>
  <si>
    <t>Планировка площадей бульдозерами мощностью: 59 кВт (80 л.с.)</t>
  </si>
  <si>
    <t>1000 м2</t>
  </si>
  <si>
    <t>Монтажные работы</t>
  </si>
  <si>
    <t>7</t>
  </si>
  <si>
    <t>ГЭСНм08-02-142-01</t>
  </si>
  <si>
    <t>Устройство постели при одном кабеле в траншее</t>
  </si>
  <si>
    <t>02.3.01.02-1102</t>
  </si>
  <si>
    <t>Песок природный для строительных работ I класс, мелкий</t>
  </si>
  <si>
    <t>ГЭСНм08-02-141-04</t>
  </si>
  <si>
    <t>Кабель до 35 кВ в готовых траншеях без покрытий, масса 1 м: до 6 кг</t>
  </si>
  <si>
    <t>10</t>
  </si>
  <si>
    <t>21.1.07.02-0098</t>
  </si>
  <si>
    <t>Кабель силовой с алюминиевыми жилами ААБл 3х150-10000</t>
  </si>
  <si>
    <t>ГЭСНм08-02-145-04</t>
  </si>
  <si>
    <t>Кабель до 35 кВ, прокладываемый по дну канала без креплений, масса 1 м кабеля: до 6 кг</t>
  </si>
  <si>
    <t>ГЭСНм08-02-162-03</t>
  </si>
  <si>
    <t>Заделка концевая из самосклеивающихся лент для 3-жильного кабеля с бумажной изоляцией напряжением до 10 кВ, сечение одной жилы: до 240 мм2</t>
  </si>
  <si>
    <t>ГЭСНм08-02-144-07</t>
  </si>
  <si>
    <t>Присоединение к зажимам жил проводов или кабелей сечением: до 240 мм2</t>
  </si>
  <si>
    <t>20.2.09.08-0029</t>
  </si>
  <si>
    <t>Муфта кабельная концевая, термоусаживаемая внутренней установки на напряжение до 10 кВ для 3-х жильных экранированных кабелей с бумажной маслопропитанной изоляцией, сечением жил 150-240 мм2</t>
  </si>
  <si>
    <t>14</t>
  </si>
  <si>
    <t>Муфта мачтовая концевая металлическая для 3-5-жильного кабеля напряжением: до 10 кВ, сечение одной жилы до 240 мм2</t>
  </si>
  <si>
    <t>20.2.09.08-0032</t>
  </si>
  <si>
    <t>Муфта кабельная концевая с болтовыми наконечниками и комплектом пайки для присоединения заземления, термоусаживаемая наружной установки на напряжение до 10 кВ для 3-х жильных кабелей с бумажной маслопропитанной изоляцией, сечением жил 150-240 мм2</t>
  </si>
  <si>
    <t>Кабель до 35 кВ с креплением накладными скобами, масса 1 м кабеля: до 6 кг</t>
  </si>
  <si>
    <t>Скоба П-образная из полосовой или угловой стали</t>
  </si>
  <si>
    <t>ГЭСНм08-02-143-01
Прим.</t>
  </si>
  <si>
    <t>Укладка кирпича для взаиморезервируемых кабелей. (Покрытие кабеля, проложенного в траншее: кирпичом одного кабеля)</t>
  </si>
  <si>
    <t>06.1.01.05-0040</t>
  </si>
  <si>
    <t>Кирпич керамический полнотелый одинарный, размеры 250х120х65 мм, марка 250</t>
  </si>
  <si>
    <t>1000 шт</t>
  </si>
  <si>
    <t>20</t>
  </si>
  <si>
    <t>ГЭСНм08-02-143-05</t>
  </si>
  <si>
    <t>Покрытие кабеля, проложенного в траншее: лентой сигнальной</t>
  </si>
  <si>
    <t>01.7.06.08-0012</t>
  </si>
  <si>
    <t>Лента сигнальная полиэтиленовая ЛСЭ-300, длина 100 м, ширина 300 мм</t>
  </si>
  <si>
    <t>шт.</t>
  </si>
  <si>
    <t>Итого по разделу 1 КЛ-6кВ</t>
  </si>
  <si>
    <t>Раздел 2. Подготовительные работы</t>
  </si>
  <si>
    <t>ГЭСН47-01-001-04</t>
  </si>
  <si>
    <t>Очистка участка от мусора</t>
  </si>
  <si>
    <t>Итого по разделу 2 Подготовительные работы</t>
  </si>
  <si>
    <t>Раздел 3. Посев газона</t>
  </si>
  <si>
    <t>ГЭСН47-01-046-03</t>
  </si>
  <si>
    <t>Подготовка почвы для устройства партерного и обыкновенного газона с внесением растительной земли слоем 15 см: механизированным способом</t>
  </si>
  <si>
    <t>Земля растительная</t>
  </si>
  <si>
    <t>16.2.01.02-0001</t>
  </si>
  <si>
    <t>ГЭСН47-01-046-06</t>
  </si>
  <si>
    <t>Посев газонов партерных, мавританских и обыкновенных вручную</t>
  </si>
  <si>
    <t>16.2.02.07-0161</t>
  </si>
  <si>
    <t>Семена газонных трав (смесь Городская)</t>
  </si>
  <si>
    <t>Итого по разделу 3 Посев газона</t>
  </si>
  <si>
    <t>Раздел 5. ВЛ-6кВ ЛЭП "П-2", "П-4"</t>
  </si>
  <si>
    <t>Установка разрядников: с помощью механизмов</t>
  </si>
  <si>
    <t>62.1.05.02-1142</t>
  </si>
  <si>
    <t>Ограничитель перенапряжения нелинейный, класс напряжения 10 кВ, наибольшее длительно допустимое напряжение до 12 кВ, номинальный разрядный ток 10 кА, класс пропускной способности 2</t>
  </si>
  <si>
    <t>ГЭСН33-02-013-11</t>
  </si>
  <si>
    <t>Установка стальных: конструкций под оборудование массой до 0,2 т</t>
  </si>
  <si>
    <t>08.3.07.01-0164
м/к под ОПН-10</t>
  </si>
  <si>
    <t>Прокат стальной горячекатаный полосовой, марки стали Ст3сп, Ст3пс, размеры 60х6 мм</t>
  </si>
  <si>
    <t>Замена спусков от КТП до первой опоры ВЛ напряжением 1-20 кВ при количество проводов в спуске 3  (3*15=45 м/пр)</t>
  </si>
  <si>
    <t>1 спуск</t>
  </si>
  <si>
    <t>21.2.01.01-0049</t>
  </si>
  <si>
    <t>Провод самонесущий изолированный СИП-3 1х70-20</t>
  </si>
  <si>
    <t>Заземляющее  устройство ОПН-6-здесь: существующее ЗУ на опоре ВЛ-6кВ ЛЭП "П-2"</t>
  </si>
  <si>
    <t>32</t>
  </si>
  <si>
    <t>20.1.02.23-1031</t>
  </si>
  <si>
    <t>Вязка спиральная алюминиевая с полимерным покрытием для крепления защищенных проводов на штыревых изоляторах, номинальное сечение провода 70-95 мм2</t>
  </si>
  <si>
    <t>20.1.01.11-0021</t>
  </si>
  <si>
    <t>Зажим плашечный соединительный ПС-1-1</t>
  </si>
  <si>
    <t>Итого по разделу 5 ВЛ-6кВ ЛЭП "П-2", "П-4"</t>
  </si>
  <si>
    <t>93,290669</t>
  </si>
  <si>
    <t>12,093412</t>
  </si>
  <si>
    <t xml:space="preserve">   оборудования</t>
  </si>
  <si>
    <t>4
О</t>
  </si>
  <si>
    <t xml:space="preserve">     Оборудование</t>
  </si>
  <si>
    <t xml:space="preserve">          Оборудование, отсутствующее в ФРСН</t>
  </si>
  <si>
    <t>на СМР ВЛЗ- 6-10кВ., О_1.1.1  Реконструкция электрических сетей  0,4-10(6)кВ в ж/районах города Братска по пер.Школьный, ул.Курчатова, ул.Мамырская, ул.Тэнгинская, ул.Лазо, ул.Молодежная, ул.Чапаева, ул.Геологическая, 2-я Энергетическая, ул.Металлургов, ул.Курчатова, ул.Кольцевая, ул.Гагарина, ул. Кленовая, ул. Обручева, ул. Мира, , ул.Наймушина, ул.Мало-Амурская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(ВЛ - 0,015км, ВЛЗ - 0,015км, КЛ-6кВ - 0,125км, ВЛИ - 0,225км, замена тр-ов в ТП и замена КТПН - 9шт общей мощностью 4,22 МВА без увеличения ранее присоединенной максимальной мощности, замена масляных выключателей на вакуумные 6кВ - 14шт, 35кВ - 1шт, замена КСО - 8шт, ЯКНО - 2шт)</t>
  </si>
  <si>
    <t>Раздел 1. ВЛЗ-6-10 кВ</t>
  </si>
  <si>
    <t>ГЭСН33-04-020-01</t>
  </si>
  <si>
    <t>Подвеска провода СИП-3 на опорах, (3 провода) при 21 опоре на км линии: с использованием автогидроподъемника, ДЛИНА ЛИНИИ</t>
  </si>
  <si>
    <t>км</t>
  </si>
  <si>
    <t>20.5.04.04-0006</t>
  </si>
  <si>
    <t>Зажим натяжной клиновой</t>
  </si>
  <si>
    <t>20.1.01.11-0004</t>
  </si>
  <si>
    <t>Зажим плашечный соединительный ПА 2-2</t>
  </si>
  <si>
    <t>Скрепы для фиксации на опорах, размер 20 мм</t>
  </si>
  <si>
    <t>Итого по разделу 1 ВЛЗ-6-10 кВ</t>
  </si>
  <si>
    <t>1,40904</t>
  </si>
  <si>
    <t>0,40032</t>
  </si>
  <si>
    <t>дефектная ведомость</t>
  </si>
  <si>
    <t>ГЭСН33-04-029-06</t>
  </si>
  <si>
    <t>Установка оборудования для комплектных трансформаторных подстанций киоскового типа: тупиковых подстанций с воздушными вводами</t>
  </si>
  <si>
    <t>ГЭСНм08-01-062-02</t>
  </si>
  <si>
    <t>Трансформатор силовой, автотрансформатор или масляный реактор, масса: до 3 т</t>
  </si>
  <si>
    <t>ГЭСНм08-01-066-01
ограничитель</t>
  </si>
  <si>
    <t>Разрядник трехфазный напряжением: до 10 кВ</t>
  </si>
  <si>
    <t>01.7.04.04-1006</t>
  </si>
  <si>
    <t>Замок</t>
  </si>
  <si>
    <t>5
О</t>
  </si>
  <si>
    <t>6
О</t>
  </si>
  <si>
    <t>ТЦ_89.1.62.05_38_3811067234_18.06.2025_02_3</t>
  </si>
  <si>
    <t>Трансформатор ТМГ-250кВА</t>
  </si>
  <si>
    <t>на 02-01 СМР КТПН-400кВА(3шт), О_1.1.1  Реконструкция электрических сетей  0,4-10(6)кВ в ж/районах города Братска по пер.Школьный, ул.Курчатова, ул.Мамырская, ул.Тэнгинская, ул.Лазо, ул.Молодежная, ул.Чапаева, ул.Геологическая, 2-я Энергетическая, ул.Металлургов, ул.Курчатова, ул.Кольцевая, ул.Гагарина, ул. Кленовая, ул. Обручева, ул. Мира, , ул.Наймушина, ул.Мало-Амурская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(ВЛ - 0,015км, ВЛЗ - 0,015км, КЛ-6кВ - 0,125км, ВЛИ - 0,225км, замена тр-ов в ТП и замена КТПН - 9шт общей мощностью 4,22 МВА без увеличения ранее присоединенной максимальной мощности, замена масляных выключателей на вакуумные 6кВ - 14шт, 35кВ - 1шт, замена КСО - 8шт, ЯКНО - 2шт)</t>
  </si>
  <si>
    <t>2 кв. 2024г.</t>
  </si>
  <si>
    <t>Раздел 1. КТПН-400/6/0,4кВ</t>
  </si>
  <si>
    <t>ТЦ_89.1.62.05_38_3811067234_18.06.2025_02_1.1</t>
  </si>
  <si>
    <t>Трансформаторная подстанция КТПН-400кВА</t>
  </si>
  <si>
    <t>ТЦ_89.1.62.05_38_6829048076_01.12.2024_02_2.1</t>
  </si>
  <si>
    <t>Трансформатор ТМГ-400кВА</t>
  </si>
  <si>
    <t>Итого по разделу 1 КТПН-400/6/0,4кВ</t>
  </si>
  <si>
    <t>192,9</t>
  </si>
  <si>
    <t>36,93</t>
  </si>
  <si>
    <t>на 02-01 СМР КТПН-630кВА(4шт), О_1.1.1  Реконструкция электрических сетей  0,4-10(6)кВ в ж/районах города Братска по пер.Школьный, ул.Курчатова, ул.Мамырская, ул.Тэнгинская, ул.Лазо, ул.Молодежная, ул.Чапаева, ул.Геологическая, 2-я Энергетическая, ул.Металлургов, ул.Курчатова, ул.Кольцевая, ул.Гагарина, ул. Кленовая, ул. Обручева, ул. Мира, , ул.Наймушина, ул.Мало-Амурская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(ВЛ - 0,015км, ВЛЗ - 0,015км, КЛ-6кВ - 0,125км, ВЛИ - 0,225км, замена тр-ов в ТП и замена КТПН - 9шт общей мощностью 4,22 МВА без увеличения ранее присоединенной максимальной мощности, замена масляных выключателей на вакуумные 6кВ - 14шт, 35кВ - 1шт, замена КСО - 8шт, ЯКНО - 2шт)</t>
  </si>
  <si>
    <t>Раздел 1. КТПН-630/6/0,4кВ</t>
  </si>
  <si>
    <t>3
О</t>
  </si>
  <si>
    <t>ТЦ_89.1.62.05_38_3811067234_01.12.2024_02_5.1</t>
  </si>
  <si>
    <t>Трансформаторная подстанция КТПН-630кВА</t>
  </si>
  <si>
    <t>Трансформатор ТМГ-630кВА</t>
  </si>
  <si>
    <t>Итого по разделу 1 КТПН-630/6/0,4кВ</t>
  </si>
  <si>
    <t>257,2</t>
  </si>
  <si>
    <t>49,24</t>
  </si>
  <si>
    <t>Разработка грунта вручную в траншеях глубиной до 2 м без креплений с откосами, группа грунтов: 3</t>
  </si>
  <si>
    <t>на СМР Замена КСО., О_1.1.1  Реконструкция электрических сетей  0,4-10(6)кВ в ж/районах города Братска по пер.Школьный, ул.Курчатова, ул.Мамырская, ул.Тэнгинская, ул.Лазо, ул.Молодежная, ул.Чапаева, ул.Геологическая, 2-я Энергетическая, ул.Металлургов, ул.Курчатова, ул.Кольцевая, ул.Гагарина, ул. Кленовая, ул. Обручева, ул. Мира, , ул.Наймушина, ул.Мало-Амурская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(ВЛ - 0,015км, ВЛЗ - 0,015км, КЛ-6кВ - 0,125км, ВЛИ - 0,225км, замена тр-ов в ТП и замена КТПН - 9шт общей мощностью 4,22 МВА без увеличения ранее присоединенной максимальной мощности, замена масляных выключателей на вакуумные 6кВ - 14шт, 35кВ - 1шт, замена КСО - 8шт, ЯКНО - 2шт)</t>
  </si>
  <si>
    <t>4 кв. 2022 г.</t>
  </si>
  <si>
    <t>ГЭСНм08-01-052-02</t>
  </si>
  <si>
    <t>Изолятор опорный напряжением: до 10 кВ, количество точек крепления 2</t>
  </si>
  <si>
    <t>ГЭСНм08-01-068-03</t>
  </si>
  <si>
    <t>Шина сборная - одна полоса в фазе, медная или алюминиевая сечением: свыше 500 до 1000 мм2</t>
  </si>
  <si>
    <t>ГЭСНм08-01-084-02</t>
  </si>
  <si>
    <t>Камера сборных распределительных устройств: трансформатора напряжения, линейного ввода, разрядника или разъединителя</t>
  </si>
  <si>
    <t>ГЭСНм08-03-573-03</t>
  </si>
  <si>
    <t>Вставка пульта управления угловая напольная глубиной до 700 мм(торцевая)</t>
  </si>
  <si>
    <t>ГЭСНм08-02-472-10</t>
  </si>
  <si>
    <t>Проводник заземляющий из медного изолированного провода сечением 25 мм2 открыто по строительным основаниям(ПуВ -1х25, 2м)</t>
  </si>
  <si>
    <t>ГЭСНм08-02-144-06</t>
  </si>
  <si>
    <t>Присоединение к зажимам жил проводов или кабелей сечением: до 150 мм2</t>
  </si>
  <si>
    <t>21.2.03.05-0055</t>
  </si>
  <si>
    <t>Провод силовой установочный с медными жилами ПуВ 1х25-450</t>
  </si>
  <si>
    <t>Прокат стальной горячекатаный круглый, марки стали Ст3сп, Ст3пс, диаметр 5-12 мм</t>
  </si>
  <si>
    <t>Камера КСО</t>
  </si>
  <si>
    <t>Торцевая панель КСО</t>
  </si>
  <si>
    <t>Сборные шины</t>
  </si>
  <si>
    <t>ЛОКАЛЬНЫЙ РЕСУРСНЫЙ СМЕТНЫЙ РАСЧЕТ № 02-01-01</t>
  </si>
  <si>
    <t xml:space="preserve"> СМР ВЛИ-0,4кВ.</t>
  </si>
  <si>
    <t>35</t>
  </si>
  <si>
    <t>ГЭСН33-04-030-01
Применительно для установки ОПН-10</t>
  </si>
  <si>
    <t xml:space="preserve">ВУЕР_РС-РЛ2ПР4СОО
замена спуска сущ.ВЛ-6-10кВ </t>
  </si>
  <si>
    <t xml:space="preserve">Замена спусков от КТП до первой опоры ВЛ напряжением 1-20 кВ при количество проводов в спуске 3  </t>
  </si>
  <si>
    <t>Заземляющее  устройство ОПН-10</t>
  </si>
  <si>
    <t>Муфта  концевая металлическая для 3-5-жильного кабеля напряжением: до 10 кВ, сечение одной жилы до 240 мм2</t>
  </si>
  <si>
    <t xml:space="preserve">ГЭСНм08-02-164-11
Подключение КЛ-6-10кВ </t>
  </si>
  <si>
    <t>ГЭСНм08-02-146-05
по опоре ВЛ-6-10кВ</t>
  </si>
  <si>
    <t>ГЭСНм08-02-152-02
защита КЛ-6-10кВ на опоре</t>
  </si>
  <si>
    <t>Раздел 1. КЛ-6-10кВ</t>
  </si>
  <si>
    <t xml:space="preserve">Раздел 4. ВЛ-6-10кВ </t>
  </si>
  <si>
    <t>Итого по разделу 4 ВЛ-6-10кВ</t>
  </si>
  <si>
    <t xml:space="preserve">Подвеска провода СИП-3 на опорах, (3 провода) при 21 опоре на км линии: с использованием автогидроподъемника, </t>
  </si>
  <si>
    <t>Раздел 1. КТПН-400/6(10)/0,4кВ</t>
  </si>
  <si>
    <t>Раздел 1. КТПН-630/6(10)/0,4кВ</t>
  </si>
  <si>
    <t>[должность, подпись (инициалы, фамилия)]</t>
  </si>
  <si>
    <t>______________________________</t>
  </si>
  <si>
    <t xml:space="preserve">              __________________</t>
  </si>
  <si>
    <t>Заказчик</t>
  </si>
  <si>
    <t xml:space="preserve">Начальник </t>
  </si>
  <si>
    <t>Главный инженер проекта</t>
  </si>
  <si>
    <t xml:space="preserve"> ПНР</t>
  </si>
  <si>
    <t xml:space="preserve">     ВСЕГО по смете</t>
  </si>
  <si>
    <t xml:space="preserve">     Всего c учетом "Перевод в текущий уровень цен 4 кв. 2024г.(Письмо Минстроя России от 18.10.2024 года № 61327-ИФ/09, прил.5.) 6,2600"</t>
  </si>
  <si>
    <t>15 875,00</t>
  </si>
  <si>
    <t>2 536,00</t>
  </si>
  <si>
    <t xml:space="preserve">     Итого Поз. 9-10</t>
  </si>
  <si>
    <t>Кинф = 6,2600 (1) Перевод в текущий уровень цен 4 кв. 2024г.(Письмо Минстроя России от 18.10.2024 года № 61327-ИФ/09, прил.5.)</t>
  </si>
  <si>
    <t>Ки3 = 1,15 (п.13 ОУ и Прим.1) Организация и ликвидация работ для изысканий со сметной стоимостью до 30 тыс. руб. применяется К=2,5: 6%*2,5=15%</t>
  </si>
  <si>
    <t>Ки2 = 1,3 Районный коэффициент</t>
  </si>
  <si>
    <t>Ки1 = Стадийность проектирования</t>
  </si>
  <si>
    <t>К3 = 1,0875 (Внутр_тр) Расходы по внутреннему транспорту, при сметной стоимости полевых изыскательских работ, тыс. руб. табл. 4</t>
  </si>
  <si>
    <t>К2 = 1,14 (Внеш_тр) Расходы по внешнему транспорту в обоих направлениях при расстоянии проезда и перевозки в одном направлении св. 25 до 100 км, при экспедиционных условиях продолжительностью до 1 мес.</t>
  </si>
  <si>
    <t xml:space="preserve">(41*9)*1,14*1,0875*(0,15+0,15+1)*1,15
</t>
  </si>
  <si>
    <t>СБЦ102-46-11-2</t>
  </si>
  <si>
    <t>знак</t>
  </si>
  <si>
    <t>Изготовление и установка знаков: Рабочие пункты: металлические трубки (штыри), дюбель-гвоздь и др.: 2 категория грунта</t>
  </si>
  <si>
    <t>К1 = 1,14 (Внеш_тр) Расходы по внешнему транспорту в обоих направлениях при расстоянии проезда и перевозки в одном направлении св. 25 до 100 км, при экспедиционных условиях продолжительностью до 1 мес.</t>
  </si>
  <si>
    <t xml:space="preserve">(111*9)*1,14*1,0875*(0,15+0,15+1)*1,15
</t>
  </si>
  <si>
    <t>СБЦ102-48-1-2</t>
  </si>
  <si>
    <t>точка (выработка)</t>
  </si>
  <si>
    <t>Плановая и высотная привязка при расстоянии между точками (геологическими выработками) до 50 м: 2 категория сложности</t>
  </si>
  <si>
    <t>23 613,00</t>
  </si>
  <si>
    <t xml:space="preserve">     Итого по разделу 4 КТПН-630кВА</t>
  </si>
  <si>
    <t>3 772,00</t>
  </si>
  <si>
    <t xml:space="preserve">     Итого Поз. 7-8</t>
  </si>
  <si>
    <t>Итоги по разделу 4 КТПН-630кВА:</t>
  </si>
  <si>
    <t>К2 = 1,196 (Внеш_тр) Расходы по внешнему транспорту в обоих направлениях при расстоянии проезда и перевозки в одном направлении св. 100 до 300 км, при экспедиционных условиях продолжительностью до 1 мес.</t>
  </si>
  <si>
    <t xml:space="preserve">(41*4)*1,0875*1,196*(0,15+0,15+1)*1,15
</t>
  </si>
  <si>
    <t>К1 = 1,196 (Внеш_тр) Расходы по внешнему транспорту в обоих направлениях при расстоянии проезда и перевозки в одном направлении св. 100 до 300 км, при экспедиционных условиях продолжительностью до 1 мес.</t>
  </si>
  <si>
    <t xml:space="preserve">(111*16)*1,0875*1,196*(0,15+0,15+1)*1,15
</t>
  </si>
  <si>
    <t>Раздел 4. КТПН-630кВА</t>
  </si>
  <si>
    <t>17 710,00</t>
  </si>
  <si>
    <t xml:space="preserve">     Итого по разделу 3 КТПН-400кВА</t>
  </si>
  <si>
    <t>2 829,00</t>
  </si>
  <si>
    <t xml:space="preserve">     Итого Поз. 5-6</t>
  </si>
  <si>
    <t>Итоги по разделу 3 КТПН-400кВА:</t>
  </si>
  <si>
    <t xml:space="preserve">(41*3)*1,0875*1,196*(0,15+0,15+1)*1,15
</t>
  </si>
  <si>
    <t xml:space="preserve">(111*12)*1,0875*1,196*(0,15+0,15+1)*1,15
</t>
  </si>
  <si>
    <t>Раздел 3. КТПН-400кВА</t>
  </si>
  <si>
    <t>11 806,00</t>
  </si>
  <si>
    <t>1 886,00</t>
  </si>
  <si>
    <t xml:space="preserve">(41*2)*1,0875*1,196*(0,15+0,15+1)*1,15
</t>
  </si>
  <si>
    <t xml:space="preserve">(111*8)*1,0875*1,196*(0,15+0,15+1)*1,15
</t>
  </si>
  <si>
    <t xml:space="preserve">     Итого по разделу 1 ЯКНО-6(10)кВ</t>
  </si>
  <si>
    <t xml:space="preserve">     Итого Поз. 1-2</t>
  </si>
  <si>
    <t>Итоги по разделу 1 ЯКНО-6(10)кВ:</t>
  </si>
  <si>
    <t>Раздел 1. ЯКНО-6(10)кВ</t>
  </si>
  <si>
    <t>Стоимость, руб.</t>
  </si>
  <si>
    <t>Расчет стоимости, руб.</t>
  </si>
  <si>
    <t>Обоснование стоимости</t>
  </si>
  <si>
    <t>Кол-во</t>
  </si>
  <si>
    <t>№ пп</t>
  </si>
  <si>
    <t xml:space="preserve">Подрядчик </t>
  </si>
  <si>
    <t>Заказчик  АО "БЭСК"</t>
  </si>
  <si>
    <t>Форма 2п</t>
  </si>
  <si>
    <t xml:space="preserve">                    Автоматизированные системы управления</t>
  </si>
  <si>
    <t xml:space="preserve">                    Электротехнические устройства</t>
  </si>
  <si>
    <t xml:space="preserve">               в том числе:</t>
  </si>
  <si>
    <t xml:space="preserve">          ПНР "под нагрузкой"</t>
  </si>
  <si>
    <t xml:space="preserve">          ПНР "вхолостую"</t>
  </si>
  <si>
    <t>360,6728</t>
  </si>
  <si>
    <t xml:space="preserve">                    сметная прибыль</t>
  </si>
  <si>
    <t xml:space="preserve">                    накладные расходы</t>
  </si>
  <si>
    <t xml:space="preserve">                    оплата труда</t>
  </si>
  <si>
    <t xml:space="preserve">          Пусконаладочные работы</t>
  </si>
  <si>
    <t xml:space="preserve">     Прочие затраты</t>
  </si>
  <si>
    <t>Итого по разделу 5 ЯКНО 6-10кВ</t>
  </si>
  <si>
    <t>Испытания аппарата коммутационного напряжением: до 35 кВ</t>
  </si>
  <si>
    <t>испытание</t>
  </si>
  <si>
    <t>ГЭСНп01-12-021-02</t>
  </si>
  <si>
    <t>Проверка наличия цепи между заземлителями и заземленными элементами</t>
  </si>
  <si>
    <t>100 измерений</t>
  </si>
  <si>
    <t>ГЭСНп01-11-011-01</t>
  </si>
  <si>
    <t>Испытания шин напряжением до: 11 кВ</t>
  </si>
  <si>
    <t>ГЭСНп01-12-020-01</t>
  </si>
  <si>
    <t>Раздел 5. ЯКНО 6-10кВ</t>
  </si>
  <si>
    <t>Итого по разделу 4 КТПН  с ТМГ-630кВА</t>
  </si>
  <si>
    <t>Автоматизированная система управления I категории технической сложности с количеством каналов (Кобщ): за каждый канал свыше 2 до 9 добавлять к норме 02-01-001-01</t>
  </si>
  <si>
    <t>канал</t>
  </si>
  <si>
    <t>ГЭСНп02-01-001-02</t>
  </si>
  <si>
    <t>Автоматизированная система управления I категории технической сложности с количеством каналов (Кобщ): 2</t>
  </si>
  <si>
    <t>система</t>
  </si>
  <si>
    <t>ГЭСНп02-01-001-01</t>
  </si>
  <si>
    <t>Выключатель трехполюсный напряжением до 1 кВ с: электромагнитным, тепловым или комбинированным расцепителем, номинальный ток до 200 А</t>
  </si>
  <si>
    <t>ГЭСНп01-03-002-05</t>
  </si>
  <si>
    <t>Выключатель трехполюсный напряжением до 1 кВ с: электромагнитным, тепловым или комбинированным расцепителем, номинальный ток до 600 А</t>
  </si>
  <si>
    <t>ГЭСНп01-03-002-06</t>
  </si>
  <si>
    <t>Трансформатор силовой трехфазный масляный двухобмоточный напряжением: до 11 кВ, мощностью до 1,6 МВА</t>
  </si>
  <si>
    <t>ГЭСНп01-02-002-02</t>
  </si>
  <si>
    <t>Испытание трансформаторного масла: на пробой</t>
  </si>
  <si>
    <t>ГЭСНп01-11-029-02</t>
  </si>
  <si>
    <t>Испытание аппарата коммутационного напряжением: до 35 кВ</t>
  </si>
  <si>
    <t>Измерение токов утечки: или пробивного напряжения разрядника</t>
  </si>
  <si>
    <t>измерение</t>
  </si>
  <si>
    <t>ГЭСНп01-11-027-01</t>
  </si>
  <si>
    <t>Измерение сопротивления растеканию тока: контура с диагональю до 20 м</t>
  </si>
  <si>
    <t>ГЭСНп01-11-010-02</t>
  </si>
  <si>
    <t>Раздел 4. КТПН  с ТМГ-630кВА</t>
  </si>
  <si>
    <t>Итого по разделу 3 КТПН с ТМГ-400кВА</t>
  </si>
  <si>
    <t>Раздел 3. КТПН с ТМГ-400кВА</t>
  </si>
  <si>
    <t>Итого по разделу 2 КТПН  с ТМГ-250кВА</t>
  </si>
  <si>
    <t>Трансформатор силовой трехфазный масляный двухобмоточный напряжением: до 11 кВ, мощностью до 0,32 МВА</t>
  </si>
  <si>
    <t>ГЭСНп01-02-002-01</t>
  </si>
  <si>
    <t>Раздел 2. КТПН  с ТМГ-250кВА</t>
  </si>
  <si>
    <t>Итого по разделу 1 ВЛИ-0,4кВ</t>
  </si>
  <si>
    <t>Измерение токов утечки: ограничителя напряжения</t>
  </si>
  <si>
    <t>ГЭСНп01-11-027-02</t>
  </si>
  <si>
    <t>Замер полного сопротивления цепи "фаза-нуль"</t>
  </si>
  <si>
    <t>ГЭСНп01-11-013-01</t>
  </si>
  <si>
    <t>Измерение сопротивления растеканию тока: заземлителя</t>
  </si>
  <si>
    <t>ГЭСНп01-11-010-01</t>
  </si>
  <si>
    <t>Раздел 1. ВЛИ-0,4кВ</t>
  </si>
  <si>
    <t xml:space="preserve">   прочих</t>
  </si>
  <si>
    <t>на 09-01 ПНР(ОБЩАЯ), О_1.1.1  Реконструкция электрических сетей  0,4-10(6)кВ в ж/районах города Братска по пер.Школьный, ул.Курчатова, ул.Мамырская, ул.Тэнгинская, ул.Лазо, ул.Молодежная, ул.Чапаева, ул.Геологическая, 2-я Энергетическая, ул.Металлургов, ул.Курчатова, ул.Кольцевая, ул.Гагарина, ул. Кленовая, ул. Обручева, ул. Мира, , ул.Наймушина, ул.Мало-Амурская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(ВЛ - 0,015км, ВЛЗ - 0,015км, КЛ-6кВ - 0,125км, ВЛИ - 0,225км, замена тр-ов в ТП и замена КТПН - 9шт общей мощностью 4,22 МВА без увеличения ранее присоединенной максимальной мощности, замена масляных выключателей на вакуумные 6кВ - 14шт, 35кВ - 1шт, замена КСО - 8шт, ЯКНО - 2шт)</t>
  </si>
  <si>
    <t>ЛОКАЛЬНЫЙ РЕСУРСНЫЙ СМЕТНЫЙ РАСЧЕТ № 09-01-01</t>
  </si>
  <si>
    <t>ЛОКАЛЬНЫЙ РЕСУРСНЫЙ СМЕТНЫЙ РАСЧЕТ № 02-01-02</t>
  </si>
  <si>
    <t>ЛОКАЛЬНЫЙ РЕСУРСНЫЙ СМЕТНЫЙ РАСЧЕТ № 02-01-03</t>
  </si>
  <si>
    <t>ЛОКАЛЬНЫЙ РЕСУРСНЫЙ СМЕТНЫЙ РАСЧЕТ № 02-01-04</t>
  </si>
  <si>
    <t>ЛОКАЛЬНЫЙ РЕСУРСНЫЙ СМЕТНЫЙ РАСЧЕТ № 02-01-05</t>
  </si>
  <si>
    <t>ЛОКАЛЬНЫЙ РЕСУРСНЫЙ СМЕТНЫЙ РАСЧЕТ № 02-01-06</t>
  </si>
  <si>
    <t>Итого по разделу 1 КТПН-400/6(10)/0,4кВ</t>
  </si>
  <si>
    <t>Итого по разделу 1 КТПН-630/6(10)/0,4кВ</t>
  </si>
  <si>
    <t>ЛОКАЛЬНЫЙ РЕСУРСНЫЙ СМЕТНЫЙ РАСЧЕТ № 02-01-07</t>
  </si>
  <si>
    <t>36,64608</t>
  </si>
  <si>
    <t>346,5144</t>
  </si>
  <si>
    <t>Итого по разделу 1 РУ-6-10 кВ</t>
  </si>
  <si>
    <t>Установка металлических оград  из сетчатых панелей высотой: до 2,2 м</t>
  </si>
  <si>
    <t>ГЭСН07-01-054-12</t>
  </si>
  <si>
    <t>Бурение ям бурильно-крановыми машинами на автомобиле глубиной до 2 м, группа грунтов: 2</t>
  </si>
  <si>
    <t>ГЭСН01-02-031-04</t>
  </si>
  <si>
    <t>Устройство ограждения</t>
  </si>
  <si>
    <t>Засыпка вручную траншей, пазух котлованов и ям, группа грунтов: 3</t>
  </si>
  <si>
    <t>ГЭСН01-02-061-03</t>
  </si>
  <si>
    <t>Устройство заземления опор ВЛ и подстанций</t>
  </si>
  <si>
    <t>Заземлитель вертикальный из круглой стали, диаметр, мм: 25</t>
  </si>
  <si>
    <t>Заземляющее устройство</t>
  </si>
  <si>
    <t>ЯКНО-10-ВВ У1</t>
  </si>
  <si>
    <t>Установка ЯКНО-10</t>
  </si>
  <si>
    <t>шкаф</t>
  </si>
  <si>
    <t>ГЭСНм08-01-086-01</t>
  </si>
  <si>
    <t>Демонтаж ЯКНО-6</t>
  </si>
  <si>
    <t>Демонтаж. Разъединитель трехполюсной напряжением до 10 кВ, ток, А, до: 600</t>
  </si>
  <si>
    <t>ГЭСНм08-01-056-01</t>
  </si>
  <si>
    <t>Демонтаж выключателя  маслянного: ВМБ</t>
  </si>
  <si>
    <t>ГЭСНм08-01-059-02</t>
  </si>
  <si>
    <t>Демонтажные  работы</t>
  </si>
  <si>
    <t>Установка блоков стен подвалов массой: до 0,5 т</t>
  </si>
  <si>
    <t>ГЭСН07-05-001-01</t>
  </si>
  <si>
    <t>Песок природный для строительных работ I класс, крупный</t>
  </si>
  <si>
    <t>02.3.01.02-1106</t>
  </si>
  <si>
    <t>Устройство основания под фундаменты песчаного</t>
  </si>
  <si>
    <t>ГЭСН08-01-002-01</t>
  </si>
  <si>
    <t>Устройство подстилающих слоев гравийных</t>
  </si>
  <si>
    <t>ГЭСН11-01-002-03</t>
  </si>
  <si>
    <t>Монтаж фундамента</t>
  </si>
  <si>
    <t>Раздел 1. РУ-6-10 кВ</t>
  </si>
  <si>
    <t>4 кв.2024г.</t>
  </si>
  <si>
    <t>на СМР ЯКНО-6(10)кВ., О_1.1.1  Реконструкция электрических сетей  0,4-10(6)кВ в ж/районах города Братска по пер.Школьный, ул.Курчатова, ул.Мамырская, ул.Тэнгинская, ул.Лазо, ул.Молодежная, ул.Чапаева, ул.Геологическая, 2-я Энергетическая, ул.Металлургов, ул.Курчатова, ул.Кольцевая, ул.Гагарина, ул. Кленовая, ул. Обручева, ул. Мира, , ул.Наймушина, ул.Мало-Амурская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(ВЛ - 0,015км, ВЛЗ - 0,015км, КЛ-6кВ - 0,125км, ВЛИ - 0,225км, замена тр-ов в ТП и замена КТПН - 9шт общей мощностью 4,22 МВА без увеличения ранее присоединенной максимальной мощности, замена масляных выключателей на вакуумные 6кВ - 14шт, 35кВ - 1шт, замена КСО - 8шт, ЯКНО - 2шт)</t>
  </si>
  <si>
    <t>СМР ЯКНО-6(10)кВ.</t>
  </si>
  <si>
    <t>Итого по разделу 1 ПС "Дачная",  35/6 кВ (Монтаж ВВ-6(10)кВ)</t>
  </si>
  <si>
    <t>Устройство сигнально-блокировочное (Устройство механической   блокировки ВВ-10 кВ)</t>
  </si>
  <si>
    <t>Выключатель вакуумный 35кВ</t>
  </si>
  <si>
    <t>Выключатель вакуумный КЭПС-ВВ 6-10 кВ 1000А У2 на выкатном элементе К-49</t>
  </si>
  <si>
    <t>Выключатель напряжением до 20 кВ на ток до 20000 А</t>
  </si>
  <si>
    <t>Выключатель масляный: ВМПП, ВК или ВКЭ с приводом</t>
  </si>
  <si>
    <t>ГЭСНм08-01-059-01
Применительно на демонтаж</t>
  </si>
  <si>
    <t>Раздел 1. ПС "Дачная",  35/6 кВ (Монтаж ВВ-6(10)кВ)</t>
  </si>
  <si>
    <t>1.1-12-1-1/1-2018-ЭП               (1-1/1-2018-ЭП)</t>
  </si>
  <si>
    <t>на Реконструкция подстанции напряжением 35/6кВ ПС "Дачная" с заменой масляных выключателей ВК-10 на вакуумные выключатели. Иркутская область,  г.Братск, ж/р Порожский., О_1.1.1  Реконструкция электрических сетей  0,4-10(6)кВ в ж/районах города Братска по пер.Школьный, ул.Курчатова, ул.Мамырская, ул.Тэнгинская, ул.Лазо, ул.Молодежная, ул.Чапаева, ул.Геологическая, 2-я Энергетическая, ул.Металлургов, ул.Курчатова, ул.Кольцевая, ул.Гагарина, ул. Кленовая, ул. Обручева, ул. Мира, , ул.Наймушина, ул.Мало-Амурская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(ВЛ - 0,015км, ВЛЗ - 0,015км, КЛ-6кВ - 0,125км, ВЛИ - 0,225км, замена тр-ов в ТП и замена КТПН - 9шт общей мощностью 4,22 МВА без увеличения ранее присоединенной максимальной мощности, замена масляных выключателей на вакуумные 6кВ - 14шт, 35кВ - 1шт, замена КСО - 8шт, ЯКНО - 2шт)</t>
  </si>
  <si>
    <t>ЛОКАЛЬНЫЙ РЕСУРСНЫЙ СМЕТНЫЙ РАСЧЕТ № 02-01-11</t>
  </si>
  <si>
    <t>32,844285</t>
  </si>
  <si>
    <t>453,413565</t>
  </si>
  <si>
    <t>Итого по разделу 1 Замена КСО (8 шт)</t>
  </si>
  <si>
    <t>Демонтажные работы</t>
  </si>
  <si>
    <t>Раздел 1. Замена КСО (8 шт)</t>
  </si>
  <si>
    <t>Итого по разделу 6 АКЗ металлоконструкций</t>
  </si>
  <si>
    <t>Окраска металлических огрунтованных поверхностей: эмалью ПФ-115</t>
  </si>
  <si>
    <t>ГЭСН13-03-004-26</t>
  </si>
  <si>
    <t>Огрунтовка металлических поверхностей за один раз: грунтовкой ГФ-021</t>
  </si>
  <si>
    <t>ГЭСН13-03-002-04</t>
  </si>
  <si>
    <t>Обезжиривание поверхностей аппаратов и трубопроводов диаметром до 500 мм: уайт-спиритом</t>
  </si>
  <si>
    <t>ГЭСН13-07-001-02</t>
  </si>
  <si>
    <t>Раздел 6. АКЗ металлоконструкций</t>
  </si>
  <si>
    <t>Итого по разделу 5 Устройство ограждения</t>
  </si>
  <si>
    <t>Калитка сетчатая для секции заграждения в комплекте со стойкой, створкой, элементами крепления и врезным замком, покрытие цинк-порошковая эмаль, ширина калитки 1000 мм, высота калитки 1730 мм</t>
  </si>
  <si>
    <t>ФСБЦ-08.1.06.05-0052</t>
  </si>
  <si>
    <t>Устройство калиток: без установки столбов при металлических оградах и оградах из панелей</t>
  </si>
  <si>
    <t>ГЭСН07-01-055-09</t>
  </si>
  <si>
    <t>Панель ограждения из плетеной оцинкованной сетки, размер ячейки 50х50 мм, диаметр проволоки 3 мм, по периметру сетки уголок размерами 40х40х4 мм, длина панели 2500 мм, высота панели 2030 мм</t>
  </si>
  <si>
    <t>м2</t>
  </si>
  <si>
    <t>ФСБЦ-08.1.06.03-0040</t>
  </si>
  <si>
    <t>Устройство заграждений из готовых металлических решетчатых панелей: высотой до 2 м</t>
  </si>
  <si>
    <t>ГЭСН09-08-002-05</t>
  </si>
  <si>
    <t>Засыпка вручную траншей, пазух котлованов и ям, группа грунтов: 2</t>
  </si>
  <si>
    <t>ГЭСН01-02-061-02</t>
  </si>
  <si>
    <t>Столб металлический оцинкованный для ограждений, толщина стенки 2,0 мм, размеры 60х60 мм, высота 3500 мм</t>
  </si>
  <si>
    <t>ФСБЦ-08.1.06.01-0079</t>
  </si>
  <si>
    <t>Установка металлических столбов высотой до 4 м: на подготовленный бетонный фундамент</t>
  </si>
  <si>
    <t>ГЭСН09-08-001-03</t>
  </si>
  <si>
    <t>Детали закладные и накладные изготовленные с применением сварки, гнутья, сверления (пробивки) отверстий (при наличии одной из этих операций или всего перечня в любых сочетаниях), поставляемые отдельно</t>
  </si>
  <si>
    <t>ФСБЦ-08.4.01.02-0013</t>
  </si>
  <si>
    <t>Установка закладных деталей весом: свыше 4 до 20 кг</t>
  </si>
  <si>
    <t>ГЭСН06-03-004-12</t>
  </si>
  <si>
    <t>Устройство бетонных фундаментов общего назначения под колонны объемом: до 3 м3</t>
  </si>
  <si>
    <t>ГЭСН06-01-001-02</t>
  </si>
  <si>
    <t>Бурение ям глубиной до 2 м бурильно-крановыми машинами: на автомобиле, группа грунтов 2</t>
  </si>
  <si>
    <t>Раздел 5. Устройство ограждения</t>
  </si>
  <si>
    <t>Итого по разделу 4 Устройство маслоприемника</t>
  </si>
  <si>
    <t>Щебень из гравия для строительных работ М 800, фракция 20-40 мм</t>
  </si>
  <si>
    <t>ФСБЦ-02.2.05.04-2234</t>
  </si>
  <si>
    <t>Засыпка пазух котлованов спецсооружений дренирующим песком</t>
  </si>
  <si>
    <t>10 м3</t>
  </si>
  <si>
    <t>ГЭСН01-02-033-01
применительно</t>
  </si>
  <si>
    <t>Раздел 4. Устройство маслоприемника</t>
  </si>
  <si>
    <t>Итого по разделу 3 Устройство заземления</t>
  </si>
  <si>
    <t>Прокат стальной горячекатаный круглый, марки стали Ст3сп, Ст3пс, диаметр 14-50 мм</t>
  </si>
  <si>
    <t>ФСБЦ-08.3.04.02-0095</t>
  </si>
  <si>
    <t>Заземлитель вертикальный из круглой стали диаметром: 16 мм</t>
  </si>
  <si>
    <t>Засыпка траншей и котлованов с перемещением грунта до 5 м бульдозерами мощностью: 59 кВт (80 л.с.), группа грунтов 2</t>
  </si>
  <si>
    <t>ГЭСН01-01-033-02</t>
  </si>
  <si>
    <t>Прокат стальной горячекатаный полосовой, марки стали Ст3сп, Ст3пс, размеры 40х4 мм</t>
  </si>
  <si>
    <t>ФСБЦ-08.3.07.01-0042</t>
  </si>
  <si>
    <t>Разработка грунта в отвал экскаваторами, вместимость ковша 0,25 м3, группа грунтов: 2</t>
  </si>
  <si>
    <t>ГЭСН01-01-010-41</t>
  </si>
  <si>
    <t>Раздел 3. Устройство заземления</t>
  </si>
  <si>
    <t>Итого по разделу 2 Устройство фундаментов</t>
  </si>
  <si>
    <t>Заделка отверстий, гнезд и борозд: в стенах и перегородках бетонных площадью свыше 0,1 до 0,2 м2</t>
  </si>
  <si>
    <t>ГЭСН46-03-017-06</t>
  </si>
  <si>
    <t>Трубы полиэтиленовые дренажные гофрированные, диаметр 160 мм</t>
  </si>
  <si>
    <t>ФСБЦ-24.3.03.06-0006</t>
  </si>
  <si>
    <t>За каждую последующую трубу добавлять: к норме 08-02-231-05</t>
  </si>
  <si>
    <t>ГЭСНм08-02-231-10</t>
  </si>
  <si>
    <t>Прокладка труб гофрированных ПВХ в земле для защиты одного кабеля диаметром: 110 мм</t>
  </si>
  <si>
    <t>ГЭСНм08-02-231-05</t>
  </si>
  <si>
    <t>Болт анкерный с гайкой стальной фрикционный расклинивающийся, с наружной резьбой М12, диаметр 16 мм, длина 180 мм</t>
  </si>
  <si>
    <t>ФСБЦ-01.7.15.01-1167</t>
  </si>
  <si>
    <t>Постановка болтов: высокопрочных</t>
  </si>
  <si>
    <t>ГЭСН09-05-003-02</t>
  </si>
  <si>
    <t>Сверление установками алмазного бурения в железобетонных конструкциях вертикальных отверстий глубиной 200 мм диаметром: 20 мм</t>
  </si>
  <si>
    <t>100 отверстий</t>
  </si>
  <si>
    <t>ГЭСН46-03-001-01</t>
  </si>
  <si>
    <t>Гидроизоляция стен, фундаментов: боковая оклеечная по выровненной поверхности бутовой кладки, кирпичу и бетону в 2 слоя</t>
  </si>
  <si>
    <t>ГЭСН08-01-003-05</t>
  </si>
  <si>
    <t>Балки фундаментные железобетонные, объем до 0,7 м3, бетон В15, расход арматуры до 50 кг/м3</t>
  </si>
  <si>
    <t>ФСБЦ-05.1.05.01-0096</t>
  </si>
  <si>
    <t>Укладка блоков и плит ленточных фундаментов при глубине котлована до 4 м, масса конструкций: до 1,5 т</t>
  </si>
  <si>
    <t>ГЭСН07-01-001-02</t>
  </si>
  <si>
    <t>Укладка блоков и плит ленточных фундаментов при глубине котлована до 4 м, масса конструкций: до 0,5 т</t>
  </si>
  <si>
    <t>ГЭСН07-01-001-01</t>
  </si>
  <si>
    <t>Раздел 2. Устройство фундаментов</t>
  </si>
  <si>
    <t>Итого по разделу 1 Подготовительные работы</t>
  </si>
  <si>
    <t>Щебень из плотных горных пород для строительных работ М 600, фракция 20-40 мм</t>
  </si>
  <si>
    <t>ФСБЦ-02.2.05.04-2088</t>
  </si>
  <si>
    <t>Устройство подстилающих и выравнивающих слоев оснований: из щебня</t>
  </si>
  <si>
    <t>ГЭСН27-04-001-04</t>
  </si>
  <si>
    <t>Песок природный для строительных работ II класс, средний</t>
  </si>
  <si>
    <t>ФСБЦ-02.3.01.02-1118</t>
  </si>
  <si>
    <t>Устройство подстилающих и выравнивающих слоев оснований: из песка</t>
  </si>
  <si>
    <t>ГЭСН27-04-001-01</t>
  </si>
  <si>
    <t>Планировка площадей: механизированным способом, группа грунтов 2</t>
  </si>
  <si>
    <t>ГЭСН01-02-027-02</t>
  </si>
  <si>
    <t>Разработка грунта в отвал экскаваторами, вместимость ковша 0,25 м3, группа грунтов: 3</t>
  </si>
  <si>
    <t>ГЭСН01-01-010-42</t>
  </si>
  <si>
    <t>Раздел 1. Подготовительные работы</t>
  </si>
  <si>
    <t>4 квартал 2024 г. (зона 3)</t>
  </si>
  <si>
    <t xml:space="preserve">4 кв. 2024 г. </t>
  </si>
  <si>
    <t>46,180619</t>
  </si>
  <si>
    <t>349,759326</t>
  </si>
  <si>
    <t xml:space="preserve">на Общестроительные работы  для КТПН 400кВА, </t>
  </si>
  <si>
    <t>ЛОКАЛЬНЫЙ РЕСУРСНЫЙ СМЕТНЫЙ РАСЧЕТ № 02-01-09</t>
  </si>
  <si>
    <t xml:space="preserve"> СМР ВЛЗ-6-10кВ.</t>
  </si>
  <si>
    <t>Общестроительные работы  для КТПН 400кВА</t>
  </si>
  <si>
    <t>100%</t>
  </si>
  <si>
    <t>Итого ``Коэфф. относительной стоимости``</t>
  </si>
  <si>
    <t>5%;</t>
  </si>
  <si>
    <t>СМ</t>
  </si>
  <si>
    <t>2,4%;</t>
  </si>
  <si>
    <t>ПБ</t>
  </si>
  <si>
    <t>ООС</t>
  </si>
  <si>
    <t>5,9%;</t>
  </si>
  <si>
    <t>ПОС</t>
  </si>
  <si>
    <t>2 392,00</t>
  </si>
  <si>
    <t>1%;</t>
  </si>
  <si>
    <t>ИОС - ВК</t>
  </si>
  <si>
    <t>ИОС - ОВ</t>
  </si>
  <si>
    <t>48,8%;</t>
  </si>
  <si>
    <t>ИОС - ЭО</t>
  </si>
  <si>
    <t>22,6%;</t>
  </si>
  <si>
    <t>КР</t>
  </si>
  <si>
    <t>7%;</t>
  </si>
  <si>
    <t>АР</t>
  </si>
  <si>
    <t>3,4%;</t>
  </si>
  <si>
    <t>ПЗУ</t>
  </si>
  <si>
    <t>0,5%;</t>
  </si>
  <si>
    <t>ПЗ</t>
  </si>
  <si>
    <t>Кинф = 1,4800 (1)</t>
  </si>
  <si>
    <t>Индекс изменения сметной стоимости на 4 кв.2024 г. к уровню цен на 01.01.2021г. (Письмо Минстроя России от 18.10.2024 года № 61327-ИФ/09, прил.5.)</t>
  </si>
  <si>
    <t>Ки2 =</t>
  </si>
  <si>
    <t>Районный коэффициент</t>
  </si>
  <si>
    <t>Ки1 =</t>
  </si>
  <si>
    <t>Стадийность проектирования</t>
  </si>
  <si>
    <t>НЗ_СИТО_ИО "Строительство, реконструкция сетей инженерно-технического обеспечения и объектов инфраструктуры", таб.3.13 п.5.1 (НЗ_СИТО_ИО-3.13-5.1)</t>
  </si>
  <si>
    <t>17 938,00</t>
  </si>
  <si>
    <t>8 610,00</t>
  </si>
  <si>
    <t>21 166,00</t>
  </si>
  <si>
    <t>3 588,00</t>
  </si>
  <si>
    <t>175 071,00</t>
  </si>
  <si>
    <t>81 078,00</t>
  </si>
  <si>
    <t>25 113,00</t>
  </si>
  <si>
    <t>12 198,00</t>
  </si>
  <si>
    <t>1 794,00</t>
  </si>
  <si>
    <t xml:space="preserve">(80800*3)*1,48
</t>
  </si>
  <si>
    <t>Комплектная трансформаторная подстанция класса напряжения 6-10 кВ на номинальное напряжение на стороне низкого напряжения 0,23-0,69 кВ проходная, киоскового типа, с количеством ячеек до 8, оборудованная распределительными устройствами высокого и низкого напряжения, автоматического включения резерва, полной мощностью: до 1 х 630 кВА включительно, 3 (1 подстанция)</t>
  </si>
  <si>
    <t>23 917,00</t>
  </si>
  <si>
    <t>11 480,00</t>
  </si>
  <si>
    <t>28 222,00</t>
  </si>
  <si>
    <t>4 783,00</t>
  </si>
  <si>
    <t>233 428,00</t>
  </si>
  <si>
    <t>108 104,00</t>
  </si>
  <si>
    <t>33 484,00</t>
  </si>
  <si>
    <t>16 263,00</t>
  </si>
  <si>
    <t xml:space="preserve">(80800*4)*1,48
</t>
  </si>
  <si>
    <t>Комплектная трансформаторная подстанция класса напряжения 6-10 кВ на номинальное напряжение на стороне низкого напряжения 0,23-0,69 кВ проходная, киоскового типа, с количеством ячеек до 8, оборудованная распределительными устройствами высокого и низкого напряжения, автоматического включения резерва, полной мощностью: до 1 х 630 кВА включительно, 4 (1 подстанция)</t>
  </si>
  <si>
    <t>Раздел 2. КТПН-630кВА</t>
  </si>
  <si>
    <t>3 802,00</t>
  </si>
  <si>
    <t>608,00</t>
  </si>
  <si>
    <t>0,8%;</t>
  </si>
  <si>
    <t>1 825,00</t>
  </si>
  <si>
    <t>4 106,00</t>
  </si>
  <si>
    <t>5,4%;</t>
  </si>
  <si>
    <t>64 022,00</t>
  </si>
  <si>
    <t>84,2%;</t>
  </si>
  <si>
    <t>ТКР</t>
  </si>
  <si>
    <t>1 293,00</t>
  </si>
  <si>
    <t>1,7%;</t>
  </si>
  <si>
    <t>ППО</t>
  </si>
  <si>
    <t>380,00</t>
  </si>
  <si>
    <t xml:space="preserve">(21200+30176*1)*1,48
</t>
  </si>
  <si>
    <t>НЗ_СИТО_ИО "Строительство, реконструкция сетей инженерно-технического обеспечения и объектов инфраструктуры", таб.3.16 п.1-1 (НЗ_СИТО_ИО-3.16-1-1)</t>
  </si>
  <si>
    <t>Воздушная линия электропередачи напряжением до 1 кВ, длиной:от 1 до 5 включительно, 1 (км)</t>
  </si>
  <si>
    <t>Стоимость работ, руб.</t>
  </si>
  <si>
    <t>Расчет стоимости: (a+bx)*Kj или (стоимость строительно-монтажных работ)*проц./ 100 или количество * цена, руб.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</si>
  <si>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</si>
  <si>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>Характеристика предприятия,
здания, сооружения или вид работ</t>
  </si>
  <si>
    <t>Наименование организации заказчика: АО "БЭСК"</t>
  </si>
  <si>
    <t>Наименование проектной (изыскательской) организации:</t>
  </si>
  <si>
    <t>Наименование предприятия, здания, сооружения, стадии проектирования, этапа, вида проектных</t>
  </si>
  <si>
    <t>О_1.1.1  Реконструкция электрических сетей  0,4-10(6)кВ в ж/районах города Братска по пер.Школьный, ул.Курчатова, ул.Мамырская, ул.Тэнгинская, ул.Лазо, ул.Молодежная, ул.Чапаева, ул.Геологическая, 2-я Энергетическая, ул.Металлургов, ул.Курчатова, ул.Кольцевая, ул.Гагарина, ул. Кленовая, ул. Обручева, ул. Мира, , ул.Наймушина, ул.Мало-Амурская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(ВЛ - 0,015км, ВЛЗ - 0,015км, КЛ-6кВ - 0,125км, ВЛИ - 0,225км, замена тр-ов в ТП и замена КТПН - 9шт общей мощностью 4,22 МВА без увеличения ранее присоединенной максимальной мощности, замена масляных выключателей на вакуумные 6кВ - 14шт, 35кВ - 1шт, замена КСО - 8шт, ЯКНО - 2шт), О_1.1.1  Реконструкция электрических сетей  0,4-10(6)кВ в ж/районах города Братска по пер.Школьный, ул.Курчатова, ул.Мамырская, ул.Тэнгинская, ул.Лазо, ул.Молодежная, ул.Чапаева, ул.Геологическая, 2-я Энергетическая, ул.Металлургов, ул.Курчатова, ул.Кольцевая, ул.Гагарина, ул. Кленовая, ул. Обручева, ул. Мира, , ул.Наймушина, ул.Мало-Амурская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(ВЛ - 0,015км, ВЛЗ - 0,015км, КЛ-6кВ - 0,125км, ВЛИ - 0,225км, замена тр-ов в ТП и замена КТПН - 9шт общей мощностью 4,22 МВА без увеличения ранее присоединенной максимальной мощности, замена масляных выключателей на вакуумные 6кВ - 14шт, 35кВ - 1шт, замена КСО - 8шт, ЯКНО - 2шт), Проектная смета на  КТПН-630кВА.</t>
  </si>
  <si>
    <t>СМЕТА № 12-01-01</t>
  </si>
  <si>
    <t>(договору, дополнительному соглашению)</t>
  </si>
  <si>
    <t>Приложение к</t>
  </si>
  <si>
    <t>-</t>
  </si>
  <si>
    <t>Итого (с НДС)</t>
  </si>
  <si>
    <t>6.2</t>
  </si>
  <si>
    <t>Итого (без НДС)</t>
  </si>
  <si>
    <t>6.1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</si>
  <si>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</si>
  <si>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 xml:space="preserve">Итого </t>
  </si>
  <si>
    <t>Стоимость выполнения работ в ценах 2029 года</t>
  </si>
  <si>
    <t>Итого, сметная стоимость в прогнозном уровне цен с НДС</t>
  </si>
  <si>
    <t>Стоимость выполнения работ в ценах 2028 года</t>
  </si>
  <si>
    <t xml:space="preserve">  НДС (20%)</t>
  </si>
  <si>
    <t>Стоимость выполнения работ в ценах 2027 года</t>
  </si>
  <si>
    <t>Сметная стоимость всего:</t>
  </si>
  <si>
    <t>Стоимость выполнения работ в ценах 2026 года</t>
  </si>
  <si>
    <t xml:space="preserve">  прочих затрат</t>
  </si>
  <si>
    <t>Стоимость выполнения работ в ценах 2025 года</t>
  </si>
  <si>
    <t xml:space="preserve">  оборудования</t>
  </si>
  <si>
    <t>Стоимость объекта в ценах года финансирования работ (с НДС)</t>
  </si>
  <si>
    <t xml:space="preserve">  строительных и монтажных работ</t>
  </si>
  <si>
    <t>Сметная стоимость:</t>
  </si>
  <si>
    <t>Объектов производственного назначения, тыс. руб.</t>
  </si>
  <si>
    <t>Наименование затрат</t>
  </si>
  <si>
    <t>Стоимость объекта в ценах года финансирования работ (без НДС)</t>
  </si>
  <si>
    <t>СВОДКА ЗАТРАТ</t>
  </si>
  <si>
    <t>Разбивка стоимость в текущих ценах (без НДС)</t>
  </si>
  <si>
    <t>Укрупненный сметный расчет (с НДС)</t>
  </si>
  <si>
    <t>1.2</t>
  </si>
  <si>
    <t>Укрупненный сметный расчет (без НДС)</t>
  </si>
  <si>
    <t>1.1</t>
  </si>
  <si>
    <t>Стоимость объекта с текущих ценах</t>
  </si>
  <si>
    <t>Раздел 1.</t>
  </si>
  <si>
    <t>прочих (без ПИР)</t>
  </si>
  <si>
    <t>оборудования, мебели, инвентаря</t>
  </si>
  <si>
    <t>строительно-монтажных работ</t>
  </si>
  <si>
    <t>проектно-изыскательские работы</t>
  </si>
  <si>
    <t>Индекс-дефлятор МЭР</t>
  </si>
  <si>
    <t>Общая сметная стоимость, тыс. руб.</t>
  </si>
  <si>
    <t>Стоимость объекта, тыс. руб.</t>
  </si>
  <si>
    <t>69 004,00</t>
  </si>
  <si>
    <t>11 023,00</t>
  </si>
  <si>
    <t xml:space="preserve">     Итого Поз. 1-2, 5-10</t>
  </si>
  <si>
    <t xml:space="preserve">     Итого по разделу 5 ВЛИ-0,4кВ</t>
  </si>
  <si>
    <t>Итоги по разделу 5 ВЛИ-0,4кВ:</t>
  </si>
  <si>
    <t>Раздел 5. ВЛИ-0,4кВ</t>
  </si>
  <si>
    <t>СМЕТА № 01-01-01  Вынос центров  строительства.</t>
  </si>
  <si>
    <t>на 02-01 СМР КТПН-250кВА  без КТПН, О_1.1.1  Реконструкция электрических сетей  0,4-10(6)кВ в ж/районах города Братска по пер.Школьный, ул.Курчатова, ул.Мамырская, ул.Тэнгинская, ул.Лазо, ул.Молодежная, ул.Чапаева, ул.Геологическая, 2-я Энергетическая, ул.Металлургов, ул.Курчатова, ул.Кольцевая, ул.Гагарина, ул. Кленовая, ул. Обручева, ул. Мира, , ул.Наймушина, ул.Мало-Амурская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(ВЛ - 0,015км, ВЛЗ - 0,015км, КЛ-6кВ - 0,125км, ВЛИ - 0,225км, замена тр-ов в ТП и замена КТПН - 9шт общей мощностью 4,22 МВА без увеличения ранее присоединенной максимальной мощности, замена масляных выключателей на вакуумные 6кВ - 14шт, 35кВ - 1шт, замена КСО - 8шт, ЯКНО - 2шт)</t>
  </si>
  <si>
    <t>Итого по разделу 1 Замена КСО</t>
  </si>
  <si>
    <t>Средний разряд работы 3,8</t>
  </si>
  <si>
    <t>чел.-ч</t>
  </si>
  <si>
    <t>1-100-38</t>
  </si>
  <si>
    <t>ТЦ_101_54_3811067234_19.12.2023_02_2.1</t>
  </si>
  <si>
    <t>ТЦ_101_54_3811067234_19.12.2023_01_1.1</t>
  </si>
  <si>
    <t>ТЦ_101_38_3811067234_19.12.2023_02_4.1</t>
  </si>
  <si>
    <t xml:space="preserve">Раздел 1. Замена КСО </t>
  </si>
  <si>
    <t>СМР Замена КСО.</t>
  </si>
  <si>
    <t>ЛОКАЛЬНЫЙ РЕСУРСНЫЙ СМЕТНЫЙ РАСЧЕТ № 02-01-10</t>
  </si>
  <si>
    <t xml:space="preserve">Устройство сигнально-блокировочное (Устройство механической   блокировки </t>
  </si>
  <si>
    <t>ГЭСНм08-01-083-01
Применительно</t>
  </si>
  <si>
    <t>ТЦ_101_54_5404396621_29.11.2024_02_6.1</t>
  </si>
  <si>
    <t>ТЦ_101_54_5404396621_29.11.2024_02_3.1</t>
  </si>
  <si>
    <t xml:space="preserve">     Итого Поз. 4, 1-2</t>
  </si>
  <si>
    <t>913 114,00</t>
  </si>
  <si>
    <t>Итого по расчету: 913 114,00 руб.</t>
  </si>
  <si>
    <t>ТЦ_101_38_3811110521_27.10.2025_02_5.1</t>
  </si>
  <si>
    <t>10
О</t>
  </si>
  <si>
    <t>23,732</t>
  </si>
  <si>
    <t>93,84</t>
  </si>
  <si>
    <t>Итого по разделу 1 Замена ТМ-250/6(10)/0,4</t>
  </si>
  <si>
    <t>ГЭСНм08-01-062-02
Прим. на демонтаж</t>
  </si>
  <si>
    <t>Раздел 1. Замена ТМ-250/6(10)/0,4</t>
  </si>
  <si>
    <t>338,258592</t>
  </si>
  <si>
    <t>4063,294998</t>
  </si>
  <si>
    <t>Итого по разделу Замена оборудования</t>
  </si>
  <si>
    <t xml:space="preserve">ГЭСНм08-01-060-01 Применительно </t>
  </si>
  <si>
    <t>Раздел 1. Замена оборудования</t>
  </si>
  <si>
    <t>56,2727</t>
  </si>
  <si>
    <t>302,3652848</t>
  </si>
  <si>
    <t>Уайт-спирит</t>
  </si>
  <si>
    <t>14.5.09.11-0102</t>
  </si>
  <si>
    <t>Эмаль ПФ-115</t>
  </si>
  <si>
    <t>14.4.04.08-0001</t>
  </si>
  <si>
    <t>Агрегаты окрасочные высокого давления для окраски поверхностей конструкций, мощность 1 кВт</t>
  </si>
  <si>
    <t>маш.-ч</t>
  </si>
  <si>
    <t>91.21.01-012</t>
  </si>
  <si>
    <t>Автомобили бортовые, грузоподъемность до 5 т</t>
  </si>
  <si>
    <t>91.14.02-001</t>
  </si>
  <si>
    <t>Погрузчики одноковшовые универсальные фронтальные пневмоколесные, номинальная вместимость основного ковша 2,6 м3, грузоподъемность 5 т</t>
  </si>
  <si>
    <t>91.06.05-011</t>
  </si>
  <si>
    <t>Лебедки электрические тяговым усилием до 5,79 кН (0,59 т)</t>
  </si>
  <si>
    <t>91.06.03-060</t>
  </si>
  <si>
    <t>Затраты труда машинистов</t>
  </si>
  <si>
    <t>Средний разряд работы 3,5</t>
  </si>
  <si>
    <t>1-100-35</t>
  </si>
  <si>
    <t>Ксилол нефтяной, марка А</t>
  </si>
  <si>
    <t>14.5.09.02-0002</t>
  </si>
  <si>
    <t>Грунтовка ГФ-021</t>
  </si>
  <si>
    <t>14.4.01.01-0003</t>
  </si>
  <si>
    <t>Средний разряд работы 4,7</t>
  </si>
  <si>
    <t>1-100-47</t>
  </si>
  <si>
    <t>Ветошь хлопчатобумажная цветная</t>
  </si>
  <si>
    <t>01.7.20.08-0051</t>
  </si>
  <si>
    <t>Средний разряд работы 3,2</t>
  </si>
  <si>
    <t>1-100-32</t>
  </si>
  <si>
    <t>Полотна калиток</t>
  </si>
  <si>
    <t>08.1.06.05</t>
  </si>
  <si>
    <t>Н</t>
  </si>
  <si>
    <t>Электроды сварочные для сварки низколегированных и углеродистых сталей АНО-6, Э42, диаметр 6 мм</t>
  </si>
  <si>
    <t>01.7.11.07-0054</t>
  </si>
  <si>
    <t>Аппараты сварочные для ручной дуговой сварки, сварочный ток до 350 А</t>
  </si>
  <si>
    <t>91.17.04-233</t>
  </si>
  <si>
    <t>Средний разряд работы 3,0</t>
  </si>
  <si>
    <t>1-100-30</t>
  </si>
  <si>
    <t>Панель металлическая решетчатая для барьерных ограждений</t>
  </si>
  <si>
    <t>01.5.02.02</t>
  </si>
  <si>
    <t>Детали крепления барьерных ограждений</t>
  </si>
  <si>
    <t>01.5.02.01</t>
  </si>
  <si>
    <t>Электростанции передвижные, мощность 2 кВт</t>
  </si>
  <si>
    <t>91.16.01-001</t>
  </si>
  <si>
    <t>Средний разряд работы 1,5</t>
  </si>
  <si>
    <t>1-100-15</t>
  </si>
  <si>
    <t>Стойки металлические опорные</t>
  </si>
  <si>
    <t>07.2.07.11</t>
  </si>
  <si>
    <t>Болты анкерные</t>
  </si>
  <si>
    <t>01.7.15.02</t>
  </si>
  <si>
    <t>Краны на автомобильном ходу, грузоподъемность 16 т</t>
  </si>
  <si>
    <t>91.05.05-015</t>
  </si>
  <si>
    <t>Доска обрезная хвойных пород, естественной влажности, длина 2-6,5 м, ширина 100-250 мм, толщина 44-50 мм, сорт III</t>
  </si>
  <si>
    <t>11.1.03.06-0079</t>
  </si>
  <si>
    <t>Проволока горячекатаная в мотках, диаметр 6,3-6,5 мм</t>
  </si>
  <si>
    <t>08.3.03.06-0002</t>
  </si>
  <si>
    <t>Смеси бетонные тяжелого бетона (БСТ), класс В15 (М200)</t>
  </si>
  <si>
    <t>ФСБЦ-04.1.02.05-0006</t>
  </si>
  <si>
    <t>З,Н</t>
  </si>
  <si>
    <t>Известь строительная негашеная комовая, сорт I</t>
  </si>
  <si>
    <t>03.1.02.03-0011</t>
  </si>
  <si>
    <t>Гвозди строительные</t>
  </si>
  <si>
    <t>01.7.15.06-0111</t>
  </si>
  <si>
    <t>Пленка полиэтиленовая, толщина 0,15 мм</t>
  </si>
  <si>
    <t>01.7.07.12-0024</t>
  </si>
  <si>
    <t>Электроэнергия</t>
  </si>
  <si>
    <t>кВт-ч</t>
  </si>
  <si>
    <t>01.7.03.04-0001</t>
  </si>
  <si>
    <t>Вода</t>
  </si>
  <si>
    <t>01.7.03.01-0001</t>
  </si>
  <si>
    <t>Вибраторы глубинные</t>
  </si>
  <si>
    <t>91.07.04-001</t>
  </si>
  <si>
    <t>Краны башенные, грузоподъемность 8 т</t>
  </si>
  <si>
    <t>91.05.01-017</t>
  </si>
  <si>
    <t>Машины бурильно-крановые на автомобильном ходу, диаметр бурения до 800 мм, глубина бурения до 5 м</t>
  </si>
  <si>
    <t>91.04.01-031</t>
  </si>
  <si>
    <t>Средний разряд работы 2,0</t>
  </si>
  <si>
    <t>1-100-20</t>
  </si>
  <si>
    <t>Песок для строительных работ природный</t>
  </si>
  <si>
    <t>02.3.01.02</t>
  </si>
  <si>
    <t>Компрессоры винтовые передвижные с двигателем внутреннего сгорания, давление до 0,7 МПа (7 атм), производительность до 5,4 м3/мин</t>
  </si>
  <si>
    <t>91.18.01-007</t>
  </si>
  <si>
    <t>Трамбовки пневматические при работе от передвижных компрессорных установок</t>
  </si>
  <si>
    <t>91.08.09-023</t>
  </si>
  <si>
    <t>Бульдозеры, мощность 79 кВт (108 л.с.)</t>
  </si>
  <si>
    <t>91.01.01-035</t>
  </si>
  <si>
    <t>Средний разряд работы 1,0</t>
  </si>
  <si>
    <t>1-100-10</t>
  </si>
  <si>
    <t>Грунтовка эпоксидная антикоррозионная с содержанием цинка для защиты металлических поверхностей, расход 0,20-0,39 кг/м2</t>
  </si>
  <si>
    <t>14.4.01.09-0427</t>
  </si>
  <si>
    <t>Электроды сварочные для сварки низколегированных и углеродистых сталей УОНИ 13/45, Э42А, диаметр 4-5 мм</t>
  </si>
  <si>
    <t>01.7.11.07-0227</t>
  </si>
  <si>
    <t>Бульдозеры, мощность 59 кВт (80 л.с.)</t>
  </si>
  <si>
    <t>91.01.01-034</t>
  </si>
  <si>
    <t>Сталь стержневая диаметром до 10 мм</t>
  </si>
  <si>
    <t>08.3.04.02</t>
  </si>
  <si>
    <t>П,Н</t>
  </si>
  <si>
    <t>Агрегаты сварочные с двигателем внутреннего сгорания для ручной дуговой сварки, сварочный ток до 400 А, количество постов 1</t>
  </si>
  <si>
    <t>91.17.04-034</t>
  </si>
  <si>
    <t>Средний разряд работы 2,9</t>
  </si>
  <si>
    <t>1-100-29</t>
  </si>
  <si>
    <t>Экскаваторы одноковшовые дизельные на гусеничном ходу, объем ковша 0,25 м3</t>
  </si>
  <si>
    <t>91.01.05-066</t>
  </si>
  <si>
    <t>Доска обрезная хвойных пород, естественной влажности, длина 2-6,5 м, ширина 100-250 мм, толщина 30-40 мм, сорт III</t>
  </si>
  <si>
    <t>11.1.03.06-0075</t>
  </si>
  <si>
    <t>Бруски обрезные хвойных пород (ель, сосна), естественной влажности, длина 2-6,5 м, ширина 20-90 мм, толщина 20-90 мм, сорт III</t>
  </si>
  <si>
    <t>11.1.03.01-0063</t>
  </si>
  <si>
    <t>Смеси бетонные тяжелого бетона</t>
  </si>
  <si>
    <t>04.1.02.05</t>
  </si>
  <si>
    <t>Средний разряд работы 2,4</t>
  </si>
  <si>
    <t>1-100-24</t>
  </si>
  <si>
    <t>Смеси сухие шпатлевочные влагостойкие на основе гипса с полимерными и гидрофобными добавками, крупность заполнителя не более 0,2 мм, прочность на изгиб не менее 1,5 МПа</t>
  </si>
  <si>
    <t>14.5.11.03-0002</t>
  </si>
  <si>
    <t>Растворитель Р-4</t>
  </si>
  <si>
    <t>14.5.09.07-0030</t>
  </si>
  <si>
    <t>Отвердитель № 1</t>
  </si>
  <si>
    <t>14.5.09.04-0111</t>
  </si>
  <si>
    <t>Кислород газообразный технический</t>
  </si>
  <si>
    <t>01.3.02.08-0001</t>
  </si>
  <si>
    <t>Ацетилен растворенный технический, марка Б</t>
  </si>
  <si>
    <t>01.3.02.03-0012</t>
  </si>
  <si>
    <t>Бензин авиационный Б-70</t>
  </si>
  <si>
    <t>01.3.01.01-0001</t>
  </si>
  <si>
    <t>Аппараты для газовой сварки и резки</t>
  </si>
  <si>
    <t>91.17.04-042</t>
  </si>
  <si>
    <t>Средний разряд работы 4,0</t>
  </si>
  <si>
    <t>1-100-40</t>
  </si>
  <si>
    <t>Детали закладные и накладные</t>
  </si>
  <si>
    <t>08.4.01.02</t>
  </si>
  <si>
    <t>Сверло кольцевое алмазное, диаметр 20 мм</t>
  </si>
  <si>
    <t>ФСБЦ-01.7.17.09-0062</t>
  </si>
  <si>
    <t>З,П,Н</t>
  </si>
  <si>
    <t>Установки алмазного бурения скважин в железобетоне электрические, диаметр бурения до 250 мм</t>
  </si>
  <si>
    <t>91.21.20-013</t>
  </si>
  <si>
    <t>Материалы гидроизоляционные рулонные</t>
  </si>
  <si>
    <t>12.1.02.15</t>
  </si>
  <si>
    <t>Керосин для технических целей</t>
  </si>
  <si>
    <t>01.3.01.03-0002</t>
  </si>
  <si>
    <t>Мастика битумная гидроизоляционная для подземных строительных конструкций, холодная, готовая к применению, диапазон температур от -20 до +40 °C, прочность сцепления с металлом/бетоном не менее 0,1 МПа, расход для горизонтальной поверхности 1 кг/м2</t>
  </si>
  <si>
    <t>ФСБЦ-01.2.03.03-0103</t>
  </si>
  <si>
    <t>Битум</t>
  </si>
  <si>
    <t>01.2.01.02</t>
  </si>
  <si>
    <t>Котлы битумные передвижные электрические с центробежной мешалкой, объем загрузочной емкости 400 л</t>
  </si>
  <si>
    <t>91.08.04-021</t>
  </si>
  <si>
    <t>Средний разряд работы 3,9</t>
  </si>
  <si>
    <t>1-100-39</t>
  </si>
  <si>
    <t>Конструкции сборные железобетонные</t>
  </si>
  <si>
    <t>05.1.05.04</t>
  </si>
  <si>
    <t>Компрессоры винтовые передвижные с электродвигателем, давление до 1 МПа (10 атм), производительность до 5 м3/мин</t>
  </si>
  <si>
    <t>91.18.01-508</t>
  </si>
  <si>
    <t>Краны на гусеничном ходу, грузоподъемность 25 т</t>
  </si>
  <si>
    <t>91.05.06-007</t>
  </si>
  <si>
    <t>Средний разряд работы 3,3</t>
  </si>
  <si>
    <t>1-100-33</t>
  </si>
  <si>
    <t>Щебень из плотных горных пород</t>
  </si>
  <si>
    <t>02.2.05.04</t>
  </si>
  <si>
    <t>Машины поливомоечные, вместимость цистерны 6 м3</t>
  </si>
  <si>
    <t>91.13.01-038</t>
  </si>
  <si>
    <t>Катки самоходные пневмоколесные статические, масса 30 т</t>
  </si>
  <si>
    <t>91.08.03-030</t>
  </si>
  <si>
    <t>Автогрейдеры среднего типа, мощность 99 кВт (135 л.с.)</t>
  </si>
  <si>
    <t>91.01.02-004</t>
  </si>
  <si>
    <t>Средний разряд работы 2,3</t>
  </si>
  <si>
    <t>1-100-23</t>
  </si>
  <si>
    <t xml:space="preserve"> СМР Общестроительные работы  для КТПН 630кВА.</t>
  </si>
  <si>
    <t>ЛОКАЛЬНЫЙ РЕСУРСНЫЙ СМЕТНЫЙ РАСЧЕТ № 02-01-08</t>
  </si>
  <si>
    <t>()</t>
  </si>
  <si>
    <t>[подпись (инициалы, фамилия)]</t>
  </si>
  <si>
    <t xml:space="preserve">Руководитель проектной организации </t>
  </si>
  <si>
    <t>прочие затраты</t>
  </si>
  <si>
    <t>оборудование</t>
  </si>
  <si>
    <t>СП</t>
  </si>
  <si>
    <t>НР</t>
  </si>
  <si>
    <t>М</t>
  </si>
  <si>
    <t>ОТм</t>
  </si>
  <si>
    <t>ЭМ</t>
  </si>
  <si>
    <t>ОТ</t>
  </si>
  <si>
    <t>в том числе: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</si>
  <si>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</si>
  <si>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</si>
  <si>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</si>
  <si>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</si>
  <si>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</si>
  <si>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</si>
  <si>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Непредвиденные затраты</t>
  </si>
  <si>
    <t>Итого по Главам 1-12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</si>
  <si>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</si>
  <si>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 xml:space="preserve">Проектная смета </t>
  </si>
  <si>
    <t>12-01-01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</si>
  <si>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</si>
  <si>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1-9</t>
  </si>
  <si>
    <t>Итого по Главе 9. "Прочие работы и затраты"</t>
  </si>
  <si>
    <t>ПНР</t>
  </si>
  <si>
    <t>09-01-01</t>
  </si>
  <si>
    <t>Глава 9. Прочие работы и затраты</t>
  </si>
  <si>
    <t>Итого по Главам 1-8</t>
  </si>
  <si>
    <t>Глава 8. Временные здания и сооружения</t>
  </si>
  <si>
    <t>Итого по Главам 1-7</t>
  </si>
  <si>
    <t>Глава 7. Благоустройство и озеленение территории</t>
  </si>
  <si>
    <t>Итого по Главе 2. "Основные объекты строительства, реконструкции, капитального ремонта"</t>
  </si>
  <si>
    <t>02-01-11</t>
  </si>
  <si>
    <t>СМР ЯКНО-6(10)кВ</t>
  </si>
  <si>
    <t>02-01-10</t>
  </si>
  <si>
    <t>СМР Замена КСО</t>
  </si>
  <si>
    <t>02-01-09</t>
  </si>
  <si>
    <t>Общестроительные работы  для КТПН 630кВА</t>
  </si>
  <si>
    <t>02-01-08</t>
  </si>
  <si>
    <t>СМР КТПН-630кВА</t>
  </si>
  <si>
    <t>02-01-07</t>
  </si>
  <si>
    <t>02-01-06</t>
  </si>
  <si>
    <t>СМР КТПН-400кВА</t>
  </si>
  <si>
    <t>02-01-05</t>
  </si>
  <si>
    <t>СМР Замена ТМГ-250кВА</t>
  </si>
  <si>
    <t>02-01-04</t>
  </si>
  <si>
    <t>СМР ВЛЗ- 6-10кВ</t>
  </si>
  <si>
    <t>02-01-03</t>
  </si>
  <si>
    <t>02-01-02</t>
  </si>
  <si>
    <t>СМР ВЛИ-0,4кВ</t>
  </si>
  <si>
    <t>02-01-01</t>
  </si>
  <si>
    <t>Глава 2. Основные объекты строительства, реконструкции, капитального ремонта</t>
  </si>
  <si>
    <t>Итого по Главе 1. "Подготовка территории строительства, реконструкции, капитального ремонта"</t>
  </si>
  <si>
    <t>01-01-01</t>
  </si>
  <si>
    <t>Глава 1. Подготовка территории строительства, реконструкции, капитального ремонта</t>
  </si>
  <si>
    <t>прочих затрат</t>
  </si>
  <si>
    <t>оборудования</t>
  </si>
  <si>
    <t>монтажных работ</t>
  </si>
  <si>
    <t>Строительных
(ремонтно- строительных, ремонтно-реставрационных) работ</t>
  </si>
  <si>
    <t>Сметная стоимость, тыс. руб.</t>
  </si>
  <si>
    <t>Наименование глав, объектов капитального строительства, работ и затрат</t>
  </si>
  <si>
    <t xml:space="preserve">Составлен в текущем уровне цен </t>
  </si>
  <si>
    <t>Составлен в текущем уровне цен на  4 кв. 2024г.</t>
  </si>
  <si>
    <t>СВОДНЫЙ СМЕТНЫЙ РАСЧЕТ СТОИМОСТИ СТРОИТЕЛЬСТВА № ССРСС-О_1.1.1</t>
  </si>
  <si>
    <t>(ссылка на документ об утверждении)</t>
  </si>
  <si>
    <t>Сводный сметный расчет сметной стоимостью 56 330,38 тыс. руб.</t>
  </si>
  <si>
    <t>(наименование организации)</t>
  </si>
  <si>
    <t xml:space="preserve"> </t>
  </si>
  <si>
    <t>Утверждено приказом № 421 от 4 августа 2020 г. Минстроя РФ в редакции приказа № 557 от 7 июля 2022 г.</t>
  </si>
  <si>
    <t>Приложение № 6</t>
  </si>
  <si>
    <t>Наименование объекта изысканий:</t>
  </si>
  <si>
    <t xml:space="preserve"> О_1.1.1  Реконструкция электрических сетей  0,4-10(6)кВ в ж/районах города Братска по пер.Школьный, ул.Курчатова, ул.Мамырская, ул.Тэнгинская, ул.Лазо, ул.Молодежная, ул.Чапаева, ул.Геологическая, 2-я Энергетическая, ул.Металлургов, ул.Курчатова, ул.Кольцевая, ул.Гагарина, ул. Кленовая, ул. Обручева, ул. Мира, , ул.Наймушина, ул.Мало-Амурская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(ВЛ - 0,015км, ВЛЗ - 0,015км, КЛ-6кВ - 0,125км, ВЛИ - 0,225км, замена тр-ов в ТП и замена КТПН - 9шт общей мощностью 4,22 МВА без увеличения ранее присоединенной максимальной мощности, замена масляных выключателей на вакуумные 6кВ - 14шт, 35кВ - 1шт, замена КСО - 8шт, ЯКНО - 2шт)</t>
  </si>
  <si>
    <t>Сметный расчет составлен 4кв. 2024г</t>
  </si>
  <si>
    <t>О_1.1.1  Реконструкция электрических сетей  0,4-10(6)кВ в ж/районах города Братска по пер.Школьный, ул.Курчатова, ул.Мамырская, ул.Тэнгинская, ул.Лазо, ул.Молодежная, ул.Чапаева, ул.Геологическая, 2-я Энергетическая, ул.Металлургов, ул.Курчатова, ул.Кольцевая, ул.Гагарина, ул. Кленовая, ул. Обручева, ул. Мира, , ул.Наймушина, ул.Мало-Амурская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(ВЛ - 0,015км, ВЛЗ - 0,015км, КЛ-6кВ - 0,125км, ВЛИ - 0,225км, замена тр-ов в ТП и замена КТПН - 9шт общей мощностью 4,22 МВА без увеличения ранее присоединенной максимальной мощности, замена масляных выключателей на вакуумные 6кВ - 14шт, 35кВ - 1шт, замена КСО - 8шт, ЯКНО - 2шт), О_1.1.1  Реконструкция электрических сетей  0,4-10(6)кВ в ж/районах города Братска по пер.Школьный, ул.Курчатова, ул.Мамырская, ул.Тэнгинская, ул.Лазо, ул.Молодежная, ул.Чапаева, ул.Геологическая, 2-я Энергетическая, ул.Металлургов, ул.Курчатова, ул.Кольцевая, ул.Гагарина, ул. Кленовая, ул. Обручева, ул. Мира, , ул.Наймушина, ул.Мало-Амурская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(ВЛ - 0,015км, ВЛЗ - 0,015км, КЛ-6кВ - 0,125км, ВЛИ - 0,225км, замена тр-ов в ТП и замена КТПН - 9шт общей мощностью 4,22 МВА без увеличения ранее присоединенной максимальной мощности, замена масляных выключателей на вакуумные 6кВ - 14шт, 35кВ - 1шт, замена КСО - 8шт, ЯКНО - 2шт),</t>
  </si>
  <si>
    <t xml:space="preserve">на проектные (изыскательские)  работы </t>
  </si>
  <si>
    <r>
      <t xml:space="preserve">Сводка затрат в сумме в прогнозном уровне цен </t>
    </r>
    <r>
      <rPr>
        <b/>
        <sz val="11"/>
        <rFont val="Times New Roman"/>
        <family val="1"/>
        <charset val="204"/>
      </rPr>
      <t xml:space="preserve">2029г </t>
    </r>
    <r>
      <rPr>
        <sz val="11"/>
        <rFont val="Times New Roman"/>
        <family val="1"/>
        <charset val="204"/>
      </rPr>
      <t>с НДС (тыс. руб.)</t>
    </r>
  </si>
  <si>
    <t>Раздел 2.</t>
  </si>
  <si>
    <t>Раздел 3.</t>
  </si>
  <si>
    <t>Раздел 4.</t>
  </si>
  <si>
    <t>2.1</t>
  </si>
  <si>
    <t>2.2</t>
  </si>
  <si>
    <t>2.3</t>
  </si>
  <si>
    <t>2.4</t>
  </si>
  <si>
    <t>2.5</t>
  </si>
  <si>
    <t>2.6</t>
  </si>
  <si>
    <t>3.1</t>
  </si>
  <si>
    <t>3.2</t>
  </si>
  <si>
    <t>3.3</t>
  </si>
  <si>
    <t>3.4</t>
  </si>
  <si>
    <t>3.5</t>
  </si>
  <si>
    <t>3.6</t>
  </si>
  <si>
    <t>4.1</t>
  </si>
  <si>
    <t>4.2</t>
  </si>
  <si>
    <t>4.3</t>
  </si>
  <si>
    <t>4.4</t>
  </si>
  <si>
    <t>4.5</t>
  </si>
  <si>
    <t>4.6</t>
  </si>
  <si>
    <t>Раздел 5</t>
  </si>
  <si>
    <t>Оценка полной стоимости инвестиционного проекта в прогнозных ценах соответствующих лет</t>
  </si>
  <si>
    <r>
      <t>АО "</t>
    </r>
    <r>
      <rPr>
        <b/>
        <sz val="8"/>
        <rFont val="Arial"/>
        <family val="2"/>
        <charset val="204"/>
      </rPr>
      <t>БЭСК"</t>
    </r>
  </si>
  <si>
    <t>"Утвержден" "___"______________________20__г</t>
  </si>
  <si>
    <t>Вынос центров строительства</t>
  </si>
  <si>
    <t xml:space="preserve"> СМР КВЛ-6-10кВ.</t>
  </si>
  <si>
    <t>СМР КВЛ-6-10кВ</t>
  </si>
  <si>
    <t xml:space="preserve"> СМР Замена ТМГ- 250кВА.</t>
  </si>
  <si>
    <t xml:space="preserve">  СМР КТПН-400кВА электромонтажные работы</t>
  </si>
  <si>
    <t xml:space="preserve">  СМР КТПН-630кВА электромонтажные работы</t>
  </si>
  <si>
    <t>СМР Замена ВК-6(10)-35кВ на ВВ</t>
  </si>
  <si>
    <t>СМР ВВ-6(10)-35кВ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</si>
  <si>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</si>
  <si>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</si>
  <si>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</si>
  <si>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цена за ед., тыс.руб.</t>
  </si>
  <si>
    <t>Напряжение</t>
  </si>
  <si>
    <t>Технические характеристики</t>
  </si>
  <si>
    <t>ИТОГО, тыс. руб. без НДС</t>
  </si>
  <si>
    <t>Источник ценовой информации</t>
  </si>
  <si>
    <t>Трансформатор ТМГ-400/10-У1</t>
  </si>
  <si>
    <t>10кВ</t>
  </si>
  <si>
    <t>400/10/0,4 кВ</t>
  </si>
  <si>
    <t>конъюнктурный анализ</t>
  </si>
  <si>
    <t>Подстанция трасформаторная КТПН-400-10/0,4-У1</t>
  </si>
  <si>
    <t>Итого</t>
  </si>
  <si>
    <t>Номер расчета (ЛСР)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</si>
  <si>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</si>
  <si>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</si>
  <si>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</si>
  <si>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</si>
  <si>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</si>
  <si>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</si>
  <si>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</si>
  <si>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Вынос точек, центров строительства</t>
  </si>
  <si>
    <t>ЛС № 01-01-01</t>
  </si>
  <si>
    <t>СМР</t>
  </si>
  <si>
    <t>ВЛЗ-10кВ</t>
  </si>
  <si>
    <t>ЛС № 02-01-01</t>
  </si>
  <si>
    <t>за км</t>
  </si>
  <si>
    <t>ВЛИ-0,4кВ</t>
  </si>
  <si>
    <t>ЛС № 02-01-02</t>
  </si>
  <si>
    <t>ЛС № 02-01-03</t>
  </si>
  <si>
    <t>КТПН 10/0,4кВ</t>
  </si>
  <si>
    <t>ПИР</t>
  </si>
  <si>
    <t xml:space="preserve">ЛС №12-01-01 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</si>
  <si>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</si>
  <si>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</si>
  <si>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250/10/0,4 кВ</t>
  </si>
  <si>
    <t>630/10/0,4 кВ</t>
  </si>
  <si>
    <t>КВЛ-10кВ</t>
  </si>
  <si>
    <t>спуск на КТПН</t>
  </si>
  <si>
    <t>ЛС № 02-01-04, ЛС № 02-01-05, 02-01-06, 02-01-07, 02-01-08</t>
  </si>
  <si>
    <t>02-01-04
02-01-05
02-01-06
02-01-07
02-01-08</t>
  </si>
  <si>
    <t>КСО</t>
  </si>
  <si>
    <t>ЛС № 02-01-09</t>
  </si>
  <si>
    <t>ЯКНО</t>
  </si>
  <si>
    <t>ЛС № 02-01-10</t>
  </si>
  <si>
    <t xml:space="preserve">Выключатель вакуумный </t>
  </si>
  <si>
    <t>КЭПС-ВВ 6-10 кВ 1000А У2 на выкатном элементе К-49</t>
  </si>
  <si>
    <t>ВВ</t>
  </si>
  <si>
    <t>ЛС № 02-01-11</t>
  </si>
  <si>
    <t>ЛС №09-01-01</t>
  </si>
  <si>
    <t>ВЛЗ-10кВ, КВЛ-10кВ, КТПН 10/0,4кВ, ВЛИ-0,4кВ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</si>
</sst>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3" formatCode="_-* #,##0.00_-;\-* #,##0.00_-;_-* &quot;-&quot;??_-;_-@_-"/>
    <numFmt numFmtId="164" formatCode="_-* #,##0.00\ _₽_-;\-* #,##0.00\ _₽_-;_-* &quot;-&quot;??\ _₽_-;_-@_-"/>
    <numFmt numFmtId="165" formatCode="0.000"/>
    <numFmt numFmtId="166" formatCode="0.0"/>
    <numFmt numFmtId="167" formatCode="0.00000"/>
    <numFmt numFmtId="168" formatCode="0.000000"/>
    <numFmt numFmtId="169" formatCode="0.0000"/>
    <numFmt numFmtId="170" formatCode="0.0000000"/>
    <numFmt numFmtId="171" formatCode="#,##0.0000000"/>
    <numFmt numFmtId="172" formatCode="#,##0.0"/>
    <numFmt numFmtId="173" formatCode="#,##0.000"/>
    <numFmt numFmtId="174" formatCode="_-* #,##0.000_-;\-* #,##0.000_-;_-* &quot;-&quot;??_-;_-@_-"/>
    <numFmt numFmtId="175" formatCode="###\ ###\ ###\ ##0.00"/>
    <numFmt numFmtId="176" formatCode="#,##0.0000"/>
    <numFmt numFmtId="177" formatCode="####\ ###\ ###\ ##0.00"/>
  </numFmts>
  <fonts count="65" x14ac:knownFonts="1">
    <font>
      <sz val="11"/>
      <name val="Calibri"/>
      <charset val="1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4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name val="Arial"/>
      <family val="2"/>
      <charset val="204"/>
    </font>
    <font>
      <b/>
      <sz val="10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10"/>
      <color rgb="FF000000"/>
      <name val="Calibri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9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sz val="11"/>
      <name val="Arial"/>
      <family val="1"/>
    </font>
    <font>
      <sz val="10"/>
      <name val="Arial Cyr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8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Arial"/>
      <family val="2"/>
      <charset val="204"/>
    </font>
    <font>
      <sz val="10"/>
      <name val="Arial"/>
      <family val="1"/>
    </font>
    <font>
      <sz val="14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7">
    <xf numFmtId="0" fontId="0" fillId="0" borderId="0"/>
    <xf numFmtId="0" fontId="5" fillId="0" borderId="0"/>
    <xf numFmtId="0" fontId="24" fillId="0" borderId="0"/>
    <xf numFmtId="0" fontId="27" fillId="0" borderId="0"/>
    <xf numFmtId="0" fontId="28" fillId="0" borderId="0"/>
    <xf numFmtId="0" fontId="27" fillId="0" borderId="0"/>
    <xf numFmtId="43" fontId="3" fillId="0" borderId="0" applyFont="0" applyFill="0" applyBorder="0" applyAlignment="0" applyProtection="0"/>
    <xf numFmtId="0" fontId="3" fillId="0" borderId="0"/>
    <xf numFmtId="0" fontId="28" fillId="0" borderId="0"/>
    <xf numFmtId="0" fontId="32" fillId="0" borderId="0"/>
    <xf numFmtId="43" fontId="2" fillId="0" borderId="0" applyFont="0" applyFill="0" applyBorder="0" applyAlignment="0" applyProtection="0"/>
    <xf numFmtId="0" fontId="2" fillId="0" borderId="0"/>
    <xf numFmtId="0" fontId="33" fillId="0" borderId="0"/>
    <xf numFmtId="0" fontId="34" fillId="0" borderId="0"/>
    <xf numFmtId="43" fontId="5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551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top" wrapText="1"/>
    </xf>
    <xf numFmtId="0" fontId="5" fillId="0" borderId="0" xfId="0" applyFont="1"/>
    <xf numFmtId="49" fontId="4" fillId="0" borderId="0" xfId="0" applyNumberFormat="1" applyFont="1"/>
    <xf numFmtId="49" fontId="6" fillId="0" borderId="0" xfId="0" applyNumberFormat="1" applyFont="1" applyAlignment="1">
      <alignment horizontal="right"/>
    </xf>
    <xf numFmtId="0" fontId="4" fillId="0" borderId="1" xfId="0" applyFont="1" applyBorder="1"/>
    <xf numFmtId="49" fontId="6" fillId="0" borderId="0" xfId="0" applyNumberFormat="1" applyFont="1" applyAlignment="1">
      <alignment vertical="top"/>
    </xf>
    <xf numFmtId="49" fontId="4" fillId="0" borderId="0" xfId="0" applyNumberFormat="1" applyFont="1" applyAlignment="1">
      <alignment horizontal="right"/>
    </xf>
    <xf numFmtId="0" fontId="8" fillId="0" borderId="0" xfId="0" applyFont="1" applyAlignment="1">
      <alignment horizontal="center" wrapText="1"/>
    </xf>
    <xf numFmtId="49" fontId="9" fillId="0" borderId="0" xfId="0" applyNumberFormat="1" applyFont="1" applyAlignment="1">
      <alignment horizontal="center" vertical="top"/>
    </xf>
    <xf numFmtId="49" fontId="6" fillId="0" borderId="0" xfId="0" applyNumberFormat="1" applyFont="1"/>
    <xf numFmtId="49" fontId="6" fillId="0" borderId="0" xfId="0" applyNumberFormat="1" applyFont="1" applyAlignment="1">
      <alignment wrapText="1"/>
    </xf>
    <xf numFmtId="0" fontId="6" fillId="0" borderId="0" xfId="0" applyFont="1" applyAlignment="1">
      <alignment horizontal="left" wrapText="1"/>
    </xf>
    <xf numFmtId="0" fontId="6" fillId="0" borderId="0" xfId="0" applyFont="1"/>
    <xf numFmtId="0" fontId="4" fillId="0" borderId="3" xfId="0" applyFont="1" applyBorder="1"/>
    <xf numFmtId="0" fontId="6" fillId="0" borderId="3" xfId="0" applyFont="1" applyBorder="1" applyAlignment="1">
      <alignment horizontal="right"/>
    </xf>
    <xf numFmtId="0" fontId="6" fillId="0" borderId="0" xfId="0" applyFont="1" applyAlignment="1">
      <alignment horizontal="left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left" vertical="top"/>
    </xf>
    <xf numFmtId="4" fontId="6" fillId="0" borderId="3" xfId="0" applyNumberFormat="1" applyFont="1" applyBorder="1" applyAlignment="1">
      <alignment horizontal="right"/>
    </xf>
    <xf numFmtId="2" fontId="6" fillId="0" borderId="0" xfId="0" applyNumberFormat="1" applyFont="1" applyAlignment="1">
      <alignment horizontal="right"/>
    </xf>
    <xf numFmtId="49" fontId="6" fillId="0" borderId="3" xfId="0" applyNumberFormat="1" applyFont="1" applyBorder="1" applyAlignment="1">
      <alignment horizontal="left" vertical="top"/>
    </xf>
    <xf numFmtId="49" fontId="4" fillId="0" borderId="3" xfId="0" applyNumberFormat="1" applyFont="1" applyBorder="1"/>
    <xf numFmtId="49" fontId="6" fillId="0" borderId="3" xfId="0" applyNumberFormat="1" applyFont="1" applyBorder="1"/>
    <xf numFmtId="49" fontId="6" fillId="0" borderId="0" xfId="0" applyNumberFormat="1" applyFont="1" applyAlignment="1">
      <alignment horizontal="center"/>
    </xf>
    <xf numFmtId="49" fontId="11" fillId="0" borderId="4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49" fontId="4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left" vertical="top" wrapText="1"/>
    </xf>
    <xf numFmtId="0" fontId="4" fillId="0" borderId="4" xfId="0" applyFont="1" applyBorder="1" applyAlignment="1">
      <alignment horizontal="center" vertical="top" wrapText="1"/>
    </xf>
    <xf numFmtId="1" fontId="4" fillId="0" borderId="4" xfId="0" applyNumberFormat="1" applyFont="1" applyBorder="1" applyAlignment="1">
      <alignment horizontal="center" vertical="top" wrapText="1"/>
    </xf>
    <xf numFmtId="4" fontId="4" fillId="0" borderId="4" xfId="0" applyNumberFormat="1" applyFont="1" applyBorder="1" applyAlignment="1">
      <alignment horizontal="right" vertical="top" wrapText="1"/>
    </xf>
    <xf numFmtId="0" fontId="4" fillId="0" borderId="4" xfId="0" applyFont="1" applyBorder="1" applyAlignment="1">
      <alignment horizontal="right" vertical="top" wrapText="1"/>
    </xf>
    <xf numFmtId="2" fontId="4" fillId="0" borderId="4" xfId="0" applyNumberFormat="1" applyFont="1" applyBorder="1" applyAlignment="1">
      <alignment horizontal="right" vertical="top" wrapText="1"/>
    </xf>
    <xf numFmtId="166" fontId="4" fillId="0" borderId="4" xfId="0" applyNumberFormat="1" applyFont="1" applyBorder="1" applyAlignment="1">
      <alignment horizontal="right" vertical="top" wrapText="1"/>
    </xf>
    <xf numFmtId="165" fontId="4" fillId="0" borderId="4" xfId="0" applyNumberFormat="1" applyFont="1" applyBorder="1" applyAlignment="1">
      <alignment horizontal="center" vertical="top" wrapText="1"/>
    </xf>
    <xf numFmtId="0" fontId="14" fillId="0" borderId="0" xfId="0" applyFont="1" applyAlignment="1">
      <alignment horizontal="left" vertical="top" wrapText="1"/>
    </xf>
    <xf numFmtId="1" fontId="4" fillId="0" borderId="4" xfId="0" applyNumberFormat="1" applyFont="1" applyBorder="1" applyAlignment="1">
      <alignment horizontal="right" vertical="top" wrapText="1"/>
    </xf>
    <xf numFmtId="2" fontId="4" fillId="0" borderId="4" xfId="0" applyNumberFormat="1" applyFont="1" applyBorder="1" applyAlignment="1">
      <alignment horizontal="center" vertical="top" wrapText="1"/>
    </xf>
    <xf numFmtId="166" fontId="4" fillId="0" borderId="4" xfId="0" applyNumberFormat="1" applyFont="1" applyBorder="1" applyAlignment="1">
      <alignment horizontal="center" vertical="top" wrapText="1"/>
    </xf>
    <xf numFmtId="169" fontId="4" fillId="0" borderId="4" xfId="0" applyNumberFormat="1" applyFont="1" applyBorder="1" applyAlignment="1">
      <alignment horizontal="center" vertical="top" wrapText="1"/>
    </xf>
    <xf numFmtId="0" fontId="7" fillId="2" borderId="4" xfId="0" applyFont="1" applyFill="1" applyBorder="1" applyAlignment="1">
      <alignment horizontal="right" vertical="top" wrapText="1"/>
    </xf>
    <xf numFmtId="168" fontId="7" fillId="2" borderId="4" xfId="0" applyNumberFormat="1" applyFont="1" applyFill="1" applyBorder="1" applyAlignment="1">
      <alignment horizontal="right" vertical="top" wrapText="1"/>
    </xf>
    <xf numFmtId="167" fontId="7" fillId="2" borderId="4" xfId="0" applyNumberFormat="1" applyFont="1" applyFill="1" applyBorder="1" applyAlignment="1">
      <alignment horizontal="right" vertical="top" wrapText="1"/>
    </xf>
    <xf numFmtId="0" fontId="7" fillId="0" borderId="0" xfId="0" applyFont="1" applyAlignment="1">
      <alignment vertical="top" wrapText="1"/>
    </xf>
    <xf numFmtId="4" fontId="4" fillId="2" borderId="4" xfId="0" applyNumberFormat="1" applyFont="1" applyFill="1" applyBorder="1" applyAlignment="1">
      <alignment horizontal="right" vertical="top" wrapText="1"/>
    </xf>
    <xf numFmtId="0" fontId="4" fillId="2" borderId="4" xfId="0" applyFont="1" applyFill="1" applyBorder="1" applyAlignment="1">
      <alignment horizontal="right" vertical="top" wrapText="1"/>
    </xf>
    <xf numFmtId="2" fontId="4" fillId="2" borderId="4" xfId="0" applyNumberFormat="1" applyFont="1" applyFill="1" applyBorder="1" applyAlignment="1">
      <alignment horizontal="right" vertical="top" wrapText="1"/>
    </xf>
    <xf numFmtId="4" fontId="7" fillId="2" borderId="4" xfId="0" applyNumberFormat="1" applyFont="1" applyFill="1" applyBorder="1" applyAlignment="1">
      <alignment horizontal="right" vertical="top" wrapText="1"/>
    </xf>
    <xf numFmtId="49" fontId="4" fillId="2" borderId="4" xfId="0" applyNumberFormat="1" applyFont="1" applyFill="1" applyBorder="1" applyAlignment="1">
      <alignment horizontal="left" vertical="top" wrapText="1"/>
    </xf>
    <xf numFmtId="49" fontId="7" fillId="2" borderId="6" xfId="0" applyNumberFormat="1" applyFont="1" applyFill="1" applyBorder="1" applyAlignment="1">
      <alignment horizontal="left" vertical="top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 vertical="top"/>
    </xf>
    <xf numFmtId="0" fontId="4" fillId="0" borderId="0" xfId="0" applyFont="1" applyAlignment="1">
      <alignment horizontal="right"/>
    </xf>
    <xf numFmtId="0" fontId="15" fillId="0" borderId="0" xfId="0" applyFont="1"/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top" wrapText="1"/>
    </xf>
    <xf numFmtId="0" fontId="14" fillId="0" borderId="0" xfId="0" applyFont="1"/>
    <xf numFmtId="49" fontId="6" fillId="0" borderId="0" xfId="0" applyNumberFormat="1" applyFont="1" applyAlignment="1">
      <alignment horizontal="right" vertical="top"/>
    </xf>
    <xf numFmtId="170" fontId="7" fillId="2" borderId="4" xfId="0" applyNumberFormat="1" applyFont="1" applyFill="1" applyBorder="1" applyAlignment="1">
      <alignment horizontal="right" vertical="top" wrapText="1"/>
    </xf>
    <xf numFmtId="1" fontId="7" fillId="2" borderId="4" xfId="0" applyNumberFormat="1" applyFont="1" applyFill="1" applyBorder="1" applyAlignment="1">
      <alignment horizontal="right" vertical="top" wrapText="1"/>
    </xf>
    <xf numFmtId="165" fontId="7" fillId="2" borderId="4" xfId="0" applyNumberFormat="1" applyFont="1" applyFill="1" applyBorder="1" applyAlignment="1">
      <alignment horizontal="right" vertical="top" wrapText="1"/>
    </xf>
    <xf numFmtId="166" fontId="7" fillId="2" borderId="4" xfId="0" applyNumberFormat="1" applyFont="1" applyFill="1" applyBorder="1" applyAlignment="1">
      <alignment horizontal="right" vertical="top" wrapText="1"/>
    </xf>
    <xf numFmtId="2" fontId="7" fillId="2" borderId="4" xfId="0" applyNumberFormat="1" applyFont="1" applyFill="1" applyBorder="1" applyAlignment="1">
      <alignment horizontal="right" vertical="top" wrapText="1"/>
    </xf>
    <xf numFmtId="49" fontId="18" fillId="0" borderId="4" xfId="0" applyNumberFormat="1" applyFont="1" applyBorder="1" applyAlignment="1">
      <alignment horizontal="center" vertical="top" wrapText="1"/>
    </xf>
    <xf numFmtId="49" fontId="20" fillId="0" borderId="4" xfId="0" applyNumberFormat="1" applyFont="1" applyBorder="1" applyAlignment="1">
      <alignment horizontal="left" vertical="top" wrapText="1"/>
    </xf>
    <xf numFmtId="49" fontId="7" fillId="0" borderId="0" xfId="1" applyNumberFormat="1" applyFont="1" applyAlignment="1">
      <alignment vertical="top"/>
    </xf>
    <xf numFmtId="49" fontId="4" fillId="0" borderId="0" xfId="1" applyNumberFormat="1" applyFont="1"/>
    <xf numFmtId="49" fontId="4" fillId="0" borderId="0" xfId="1" applyNumberFormat="1" applyFont="1" applyAlignment="1">
      <alignment vertical="top" wrapText="1"/>
    </xf>
    <xf numFmtId="0" fontId="4" fillId="0" borderId="0" xfId="1" applyFont="1"/>
    <xf numFmtId="49" fontId="4" fillId="0" borderId="0" xfId="1" applyNumberFormat="1" applyFont="1" applyAlignment="1">
      <alignment wrapText="1"/>
    </xf>
    <xf numFmtId="49" fontId="4" fillId="0" borderId="0" xfId="1" applyNumberFormat="1" applyFont="1" applyAlignment="1">
      <alignment horizontal="right"/>
    </xf>
    <xf numFmtId="49" fontId="6" fillId="0" borderId="0" xfId="1" applyNumberFormat="1" applyFont="1" applyAlignment="1">
      <alignment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center" wrapText="1"/>
    </xf>
    <xf numFmtId="0" fontId="4" fillId="0" borderId="0" xfId="1" applyFont="1" applyAlignment="1">
      <alignment horizontal="left" wrapText="1"/>
    </xf>
    <xf numFmtId="0" fontId="4" fillId="0" borderId="0" xfId="1" applyFont="1" applyAlignment="1">
      <alignment horizontal="center" vertical="top" wrapText="1"/>
    </xf>
    <xf numFmtId="0" fontId="6" fillId="0" borderId="0" xfId="1" applyFont="1" applyAlignment="1">
      <alignment horizontal="center" vertical="top"/>
    </xf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vertical="top" wrapText="1"/>
    </xf>
    <xf numFmtId="0" fontId="6" fillId="0" borderId="0" xfId="1" applyFont="1" applyAlignment="1">
      <alignment vertical="top"/>
    </xf>
    <xf numFmtId="0" fontId="6" fillId="0" borderId="0" xfId="1" applyFont="1" applyAlignment="1">
      <alignment horizontal="left" vertical="top"/>
    </xf>
    <xf numFmtId="0" fontId="5" fillId="0" borderId="0" xfId="1"/>
    <xf numFmtId="4" fontId="4" fillId="0" borderId="4" xfId="1" applyNumberFormat="1" applyFont="1" applyBorder="1" applyAlignment="1">
      <alignment horizontal="right" vertical="top" wrapText="1"/>
    </xf>
    <xf numFmtId="49" fontId="4" fillId="0" borderId="4" xfId="1" applyNumberFormat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6" fillId="0" borderId="0" xfId="1" applyFont="1"/>
    <xf numFmtId="0" fontId="6" fillId="0" borderId="0" xfId="1" applyFont="1" applyAlignment="1">
      <alignment horizontal="center" wrapText="1"/>
    </xf>
    <xf numFmtId="0" fontId="6" fillId="0" borderId="0" xfId="1" applyFont="1" applyAlignment="1">
      <alignment horizontal="left" wrapText="1"/>
    </xf>
    <xf numFmtId="49" fontId="6" fillId="0" borderId="0" xfId="1" applyNumberFormat="1" applyFont="1" applyAlignment="1">
      <alignment horizontal="right"/>
    </xf>
    <xf numFmtId="49" fontId="6" fillId="0" borderId="0" xfId="1" applyNumberFormat="1" applyFont="1"/>
    <xf numFmtId="0" fontId="6" fillId="0" borderId="0" xfId="1" applyFont="1" applyAlignment="1">
      <alignment vertical="top" wrapText="1"/>
    </xf>
    <xf numFmtId="0" fontId="6" fillId="0" borderId="0" xfId="1" applyFont="1" applyAlignment="1">
      <alignment horizontal="left" vertical="center" wrapText="1"/>
    </xf>
    <xf numFmtId="49" fontId="6" fillId="0" borderId="0" xfId="1" applyNumberFormat="1" applyFont="1" applyAlignment="1">
      <alignment horizontal="right" vertical="top"/>
    </xf>
    <xf numFmtId="0" fontId="14" fillId="0" borderId="0" xfId="1" applyFont="1"/>
    <xf numFmtId="0" fontId="15" fillId="0" borderId="0" xfId="1" applyFont="1"/>
    <xf numFmtId="0" fontId="4" fillId="0" borderId="0" xfId="1" applyFont="1" applyAlignment="1">
      <alignment horizontal="right"/>
    </xf>
    <xf numFmtId="0" fontId="7" fillId="0" borderId="0" xfId="1" applyFont="1" applyAlignment="1">
      <alignment horizontal="right" vertical="top"/>
    </xf>
    <xf numFmtId="0" fontId="7" fillId="0" borderId="0" xfId="1" applyFont="1" applyAlignment="1">
      <alignment horizontal="left"/>
    </xf>
    <xf numFmtId="0" fontId="7" fillId="0" borderId="0" xfId="1" applyFont="1" applyAlignment="1">
      <alignment vertical="top" wrapText="1"/>
    </xf>
    <xf numFmtId="0" fontId="4" fillId="2" borderId="4" xfId="1" applyFont="1" applyFill="1" applyBorder="1" applyAlignment="1">
      <alignment horizontal="right" vertical="top" wrapText="1"/>
    </xf>
    <xf numFmtId="4" fontId="4" fillId="2" borderId="4" xfId="1" applyNumberFormat="1" applyFont="1" applyFill="1" applyBorder="1" applyAlignment="1">
      <alignment horizontal="right" vertical="top" wrapText="1"/>
    </xf>
    <xf numFmtId="0" fontId="7" fillId="2" borderId="4" xfId="1" applyFont="1" applyFill="1" applyBorder="1" applyAlignment="1">
      <alignment horizontal="right" vertical="top" wrapText="1"/>
    </xf>
    <xf numFmtId="49" fontId="7" fillId="2" borderId="6" xfId="1" applyNumberFormat="1" applyFont="1" applyFill="1" applyBorder="1" applyAlignment="1">
      <alignment horizontal="left" vertical="top" wrapText="1"/>
    </xf>
    <xf numFmtId="49" fontId="4" fillId="2" borderId="4" xfId="1" applyNumberFormat="1" applyFont="1" applyFill="1" applyBorder="1" applyAlignment="1">
      <alignment horizontal="left" vertical="top" wrapText="1"/>
    </xf>
    <xf numFmtId="1" fontId="7" fillId="2" borderId="4" xfId="1" applyNumberFormat="1" applyFont="1" applyFill="1" applyBorder="1" applyAlignment="1">
      <alignment horizontal="right" vertical="top" wrapText="1"/>
    </xf>
    <xf numFmtId="169" fontId="7" fillId="2" borderId="4" xfId="1" applyNumberFormat="1" applyFont="1" applyFill="1" applyBorder="1" applyAlignment="1">
      <alignment horizontal="right" vertical="top" wrapText="1"/>
    </xf>
    <xf numFmtId="4" fontId="7" fillId="2" borderId="4" xfId="1" applyNumberFormat="1" applyFont="1" applyFill="1" applyBorder="1" applyAlignment="1">
      <alignment horizontal="right" vertical="top" wrapText="1"/>
    </xf>
    <xf numFmtId="0" fontId="13" fillId="0" borderId="0" xfId="1" applyFont="1" applyAlignment="1">
      <alignment horizontal="left" vertical="center" wrapText="1"/>
    </xf>
    <xf numFmtId="1" fontId="4" fillId="0" borderId="4" xfId="1" applyNumberFormat="1" applyFont="1" applyBorder="1" applyAlignment="1">
      <alignment horizontal="right" vertical="top" wrapText="1"/>
    </xf>
    <xf numFmtId="166" fontId="4" fillId="0" borderId="4" xfId="1" applyNumberFormat="1" applyFont="1" applyBorder="1" applyAlignment="1">
      <alignment horizontal="right" vertical="top" wrapText="1"/>
    </xf>
    <xf numFmtId="0" fontId="4" fillId="0" borderId="4" xfId="1" applyFont="1" applyBorder="1" applyAlignment="1">
      <alignment horizontal="right" vertical="top" wrapText="1"/>
    </xf>
    <xf numFmtId="1" fontId="4" fillId="0" borderId="4" xfId="1" applyNumberFormat="1" applyFont="1" applyBorder="1" applyAlignment="1">
      <alignment horizontal="center" vertical="top" wrapText="1"/>
    </xf>
    <xf numFmtId="49" fontId="7" fillId="0" borderId="4" xfId="1" applyNumberFormat="1" applyFont="1" applyBorder="1" applyAlignment="1">
      <alignment horizontal="left" vertical="top" wrapText="1"/>
    </xf>
    <xf numFmtId="2" fontId="4" fillId="0" borderId="4" xfId="1" applyNumberFormat="1" applyFont="1" applyBorder="1" applyAlignment="1">
      <alignment horizontal="right" vertical="top" wrapText="1"/>
    </xf>
    <xf numFmtId="2" fontId="4" fillId="0" borderId="4" xfId="1" applyNumberFormat="1" applyFont="1" applyBorder="1" applyAlignment="1">
      <alignment horizontal="center" vertical="top" wrapText="1"/>
    </xf>
    <xf numFmtId="2" fontId="7" fillId="2" borderId="4" xfId="1" applyNumberFormat="1" applyFont="1" applyFill="1" applyBorder="1" applyAlignment="1">
      <alignment horizontal="right" vertical="top" wrapText="1"/>
    </xf>
    <xf numFmtId="49" fontId="11" fillId="0" borderId="4" xfId="1" applyNumberFormat="1" applyFont="1" applyBorder="1" applyAlignment="1">
      <alignment horizontal="center" vertical="center"/>
    </xf>
    <xf numFmtId="49" fontId="12" fillId="0" borderId="4" xfId="1" applyNumberFormat="1" applyFont="1" applyBorder="1" applyAlignment="1">
      <alignment horizontal="center" vertical="center" wrapText="1"/>
    </xf>
    <xf numFmtId="49" fontId="6" fillId="0" borderId="0" xfId="1" applyNumberFormat="1" applyFont="1" applyAlignment="1">
      <alignment horizontal="center"/>
    </xf>
    <xf numFmtId="49" fontId="6" fillId="0" borderId="3" xfId="1" applyNumberFormat="1" applyFont="1" applyBorder="1"/>
    <xf numFmtId="49" fontId="4" fillId="0" borderId="3" xfId="1" applyNumberFormat="1" applyFont="1" applyBorder="1"/>
    <xf numFmtId="49" fontId="6" fillId="0" borderId="3" xfId="1" applyNumberFormat="1" applyFont="1" applyBorder="1" applyAlignment="1">
      <alignment horizontal="left" vertical="top"/>
    </xf>
    <xf numFmtId="0" fontId="6" fillId="0" borderId="0" xfId="1" applyFont="1" applyAlignment="1">
      <alignment horizontal="left"/>
    </xf>
    <xf numFmtId="2" fontId="6" fillId="0" borderId="0" xfId="1" applyNumberFormat="1" applyFont="1" applyAlignment="1">
      <alignment horizontal="right"/>
    </xf>
    <xf numFmtId="4" fontId="6" fillId="0" borderId="3" xfId="1" applyNumberFormat="1" applyFont="1" applyBorder="1" applyAlignment="1">
      <alignment horizontal="right"/>
    </xf>
    <xf numFmtId="0" fontId="4" fillId="0" borderId="1" xfId="1" applyFont="1" applyBorder="1"/>
    <xf numFmtId="0" fontId="6" fillId="0" borderId="3" xfId="1" applyFont="1" applyBorder="1" applyAlignment="1">
      <alignment horizontal="right"/>
    </xf>
    <xf numFmtId="0" fontId="4" fillId="0" borderId="3" xfId="1" applyFont="1" applyBorder="1"/>
    <xf numFmtId="0" fontId="6" fillId="0" borderId="0" xfId="1" applyFont="1" applyAlignment="1">
      <alignment vertical="center" wrapText="1"/>
    </xf>
    <xf numFmtId="49" fontId="6" fillId="0" borderId="0" xfId="1" applyNumberFormat="1" applyFont="1" applyAlignment="1">
      <alignment wrapText="1"/>
    </xf>
    <xf numFmtId="0" fontId="8" fillId="0" borderId="0" xfId="1" applyFont="1" applyAlignment="1">
      <alignment horizontal="center" wrapText="1"/>
    </xf>
    <xf numFmtId="49" fontId="9" fillId="0" borderId="0" xfId="1" applyNumberFormat="1" applyFont="1" applyAlignment="1">
      <alignment horizontal="center" vertical="top"/>
    </xf>
    <xf numFmtId="49" fontId="4" fillId="0" borderId="1" xfId="1" applyNumberFormat="1" applyFont="1" applyBorder="1" applyAlignment="1">
      <alignment horizontal="right"/>
    </xf>
    <xf numFmtId="49" fontId="4" fillId="0" borderId="1" xfId="1" applyNumberFormat="1" applyFont="1" applyBorder="1"/>
    <xf numFmtId="49" fontId="4" fillId="0" borderId="1" xfId="1" applyNumberFormat="1" applyFont="1" applyBorder="1" applyAlignment="1">
      <alignment wrapText="1"/>
    </xf>
    <xf numFmtId="167" fontId="7" fillId="2" borderId="4" xfId="1" applyNumberFormat="1" applyFont="1" applyFill="1" applyBorder="1" applyAlignment="1">
      <alignment horizontal="right" vertical="top" wrapText="1"/>
    </xf>
    <xf numFmtId="0" fontId="14" fillId="0" borderId="0" xfId="1" applyFont="1" applyAlignment="1">
      <alignment horizontal="left" vertical="top" wrapText="1"/>
    </xf>
    <xf numFmtId="0" fontId="11" fillId="0" borderId="0" xfId="1" applyFont="1" applyAlignment="1">
      <alignment horizontal="left" vertical="center" wrapText="1"/>
    </xf>
    <xf numFmtId="165" fontId="4" fillId="0" borderId="4" xfId="1" applyNumberFormat="1" applyFont="1" applyBorder="1" applyAlignment="1">
      <alignment horizontal="center" vertical="top" wrapText="1"/>
    </xf>
    <xf numFmtId="166" fontId="4" fillId="0" borderId="4" xfId="1" applyNumberFormat="1" applyFont="1" applyBorder="1" applyAlignment="1">
      <alignment horizontal="center" vertical="top" wrapText="1"/>
    </xf>
    <xf numFmtId="168" fontId="7" fillId="2" borderId="4" xfId="1" applyNumberFormat="1" applyFont="1" applyFill="1" applyBorder="1" applyAlignment="1">
      <alignment horizontal="right" vertical="top" wrapText="1"/>
    </xf>
    <xf numFmtId="4" fontId="5" fillId="0" borderId="0" xfId="1" applyNumberFormat="1"/>
    <xf numFmtId="170" fontId="7" fillId="2" borderId="4" xfId="1" applyNumberFormat="1" applyFont="1" applyFill="1" applyBorder="1" applyAlignment="1">
      <alignment horizontal="right" vertical="top" wrapText="1"/>
    </xf>
    <xf numFmtId="2" fontId="4" fillId="2" borderId="4" xfId="1" applyNumberFormat="1" applyFont="1" applyFill="1" applyBorder="1" applyAlignment="1">
      <alignment horizontal="right" vertical="top" wrapText="1"/>
    </xf>
    <xf numFmtId="165" fontId="7" fillId="2" borderId="4" xfId="1" applyNumberFormat="1" applyFont="1" applyFill="1" applyBorder="1" applyAlignment="1">
      <alignment horizontal="right" vertical="top" wrapText="1"/>
    </xf>
    <xf numFmtId="169" fontId="4" fillId="0" borderId="4" xfId="1" applyNumberFormat="1" applyFont="1" applyBorder="1" applyAlignment="1">
      <alignment horizontal="center" vertical="top" wrapText="1"/>
    </xf>
    <xf numFmtId="167" fontId="4" fillId="0" borderId="4" xfId="1" applyNumberFormat="1" applyFont="1" applyBorder="1" applyAlignment="1">
      <alignment horizontal="center" vertical="top" wrapText="1"/>
    </xf>
    <xf numFmtId="49" fontId="6" fillId="0" borderId="0" xfId="1" applyNumberFormat="1" applyFont="1" applyAlignment="1">
      <alignment vertical="top" wrapText="1"/>
    </xf>
    <xf numFmtId="49" fontId="7" fillId="0" borderId="4" xfId="1" applyNumberFormat="1" applyFont="1" applyBorder="1" applyAlignment="1">
      <alignment horizontal="right" vertical="top"/>
    </xf>
    <xf numFmtId="0" fontId="4" fillId="0" borderId="4" xfId="1" applyFont="1" applyBorder="1" applyAlignment="1">
      <alignment vertical="top"/>
    </xf>
    <xf numFmtId="49" fontId="4" fillId="0" borderId="4" xfId="1" applyNumberFormat="1" applyFont="1" applyBorder="1" applyAlignment="1">
      <alignment horizontal="right" vertical="top"/>
    </xf>
    <xf numFmtId="0" fontId="4" fillId="0" borderId="10" xfId="1" applyFont="1" applyBorder="1"/>
    <xf numFmtId="49" fontId="9" fillId="0" borderId="10" xfId="1" applyNumberFormat="1" applyFont="1" applyBorder="1" applyAlignment="1">
      <alignment horizontal="center" wrapText="1"/>
    </xf>
    <xf numFmtId="49" fontId="9" fillId="0" borderId="10" xfId="1" applyNumberFormat="1" applyFont="1" applyBorder="1" applyAlignment="1">
      <alignment wrapText="1"/>
    </xf>
    <xf numFmtId="0" fontId="4" fillId="0" borderId="10" xfId="1" applyFont="1" applyBorder="1" applyAlignment="1">
      <alignment wrapText="1"/>
    </xf>
    <xf numFmtId="49" fontId="9" fillId="0" borderId="10" xfId="1" applyNumberFormat="1" applyFont="1" applyBorder="1" applyAlignment="1">
      <alignment horizontal="right" wrapText="1"/>
    </xf>
    <xf numFmtId="4" fontId="4" fillId="0" borderId="7" xfId="1" applyNumberFormat="1" applyFont="1" applyBorder="1" applyAlignment="1">
      <alignment horizontal="right" vertical="top" wrapText="1"/>
    </xf>
    <xf numFmtId="0" fontId="4" fillId="0" borderId="7" xfId="1" applyFont="1" applyBorder="1" applyAlignment="1">
      <alignment horizontal="center" vertical="top" wrapText="1"/>
    </xf>
    <xf numFmtId="0" fontId="4" fillId="0" borderId="7" xfId="1" applyFont="1" applyBorder="1" applyAlignment="1">
      <alignment horizontal="left" vertical="top" wrapText="1"/>
    </xf>
    <xf numFmtId="49" fontId="4" fillId="0" borderId="7" xfId="1" applyNumberFormat="1" applyFont="1" applyBorder="1" applyAlignment="1">
      <alignment horizontal="center" vertical="top" wrapText="1"/>
    </xf>
    <xf numFmtId="0" fontId="6" fillId="0" borderId="4" xfId="1" applyFont="1" applyBorder="1" applyAlignment="1">
      <alignment horizontal="center" wrapText="1"/>
    </xf>
    <xf numFmtId="0" fontId="6" fillId="0" borderId="5" xfId="1" applyFont="1" applyBorder="1" applyAlignment="1">
      <alignment horizontal="center" wrapText="1"/>
    </xf>
    <xf numFmtId="0" fontId="12" fillId="0" borderId="7" xfId="1" applyFont="1" applyBorder="1" applyAlignment="1">
      <alignment horizontal="center" vertical="center" wrapText="1"/>
    </xf>
    <xf numFmtId="0" fontId="8" fillId="0" borderId="0" xfId="1" applyFont="1" applyAlignment="1">
      <alignment horizontal="right"/>
    </xf>
    <xf numFmtId="0" fontId="8" fillId="0" borderId="0" xfId="1" applyFont="1"/>
    <xf numFmtId="0" fontId="12" fillId="0" borderId="0" xfId="1" applyFont="1" applyAlignment="1">
      <alignment horizontal="left" vertical="top" wrapText="1"/>
    </xf>
    <xf numFmtId="0" fontId="23" fillId="0" borderId="0" xfId="1" applyFont="1" applyAlignment="1">
      <alignment horizontal="left"/>
    </xf>
    <xf numFmtId="0" fontId="11" fillId="0" borderId="0" xfId="1" applyFont="1"/>
    <xf numFmtId="0" fontId="12" fillId="0" borderId="0" xfId="1" applyFont="1" applyAlignment="1">
      <alignment horizontal="left" vertical="center" wrapText="1"/>
    </xf>
    <xf numFmtId="0" fontId="12" fillId="0" borderId="0" xfId="1" applyFont="1" applyAlignment="1">
      <alignment horizontal="left" indent="1"/>
    </xf>
    <xf numFmtId="0" fontId="12" fillId="0" borderId="0" xfId="1" applyFont="1"/>
    <xf numFmtId="0" fontId="12" fillId="0" borderId="0" xfId="1" applyFont="1" applyAlignment="1">
      <alignment vertical="top"/>
    </xf>
    <xf numFmtId="0" fontId="26" fillId="0" borderId="0" xfId="1" applyFont="1" applyAlignment="1">
      <alignment horizontal="center" vertical="top" wrapText="1"/>
    </xf>
    <xf numFmtId="0" fontId="6" fillId="0" borderId="0" xfId="1" applyFont="1" applyAlignment="1">
      <alignment horizontal="center" vertical="top" wrapText="1"/>
    </xf>
    <xf numFmtId="0" fontId="25" fillId="0" borderId="1" xfId="1" applyFont="1" applyBorder="1"/>
    <xf numFmtId="0" fontId="8" fillId="0" borderId="0" xfId="1" applyFont="1" applyAlignment="1">
      <alignment horizontal="center" vertical="top"/>
    </xf>
    <xf numFmtId="0" fontId="27" fillId="0" borderId="0" xfId="3"/>
    <xf numFmtId="4" fontId="29" fillId="0" borderId="4" xfId="4" applyNumberFormat="1" applyFont="1" applyBorder="1" applyAlignment="1">
      <alignment horizontal="center" vertical="center" wrapText="1"/>
    </xf>
    <xf numFmtId="4" fontId="29" fillId="3" borderId="4" xfId="4" applyNumberFormat="1" applyFont="1" applyFill="1" applyBorder="1" applyAlignment="1">
      <alignment horizontal="right" vertical="center" wrapText="1"/>
    </xf>
    <xf numFmtId="49" fontId="29" fillId="3" borderId="4" xfId="4" applyNumberFormat="1" applyFont="1" applyFill="1" applyBorder="1" applyAlignment="1">
      <alignment horizontal="center" vertical="center" wrapText="1"/>
    </xf>
    <xf numFmtId="171" fontId="29" fillId="0" borderId="4" xfId="4" applyNumberFormat="1" applyFont="1" applyBorder="1" applyAlignment="1">
      <alignment horizontal="center" vertical="center" wrapText="1"/>
    </xf>
    <xf numFmtId="4" fontId="30" fillId="0" borderId="4" xfId="4" applyNumberFormat="1" applyFont="1" applyBorder="1" applyAlignment="1">
      <alignment horizontal="right" vertical="center" wrapText="1"/>
    </xf>
    <xf numFmtId="49" fontId="29" fillId="0" borderId="4" xfId="4" applyNumberFormat="1" applyFont="1" applyBorder="1" applyAlignment="1">
      <alignment horizontal="center" vertical="center" wrapText="1"/>
    </xf>
    <xf numFmtId="172" fontId="29" fillId="0" borderId="4" xfId="4" applyNumberFormat="1" applyFont="1" applyBorder="1" applyAlignment="1">
      <alignment horizontal="center" vertical="center" wrapText="1"/>
    </xf>
    <xf numFmtId="4" fontId="29" fillId="0" borderId="4" xfId="4" applyNumberFormat="1" applyFont="1" applyBorder="1" applyAlignment="1">
      <alignment horizontal="right" vertical="center" wrapText="1"/>
    </xf>
    <xf numFmtId="173" fontId="29" fillId="0" borderId="4" xfId="4" applyNumberFormat="1" applyFont="1" applyBorder="1" applyAlignment="1">
      <alignment horizontal="right" vertical="center" wrapText="1"/>
    </xf>
    <xf numFmtId="49" fontId="31" fillId="5" borderId="4" xfId="4" applyNumberFormat="1" applyFont="1" applyFill="1" applyBorder="1" applyAlignment="1">
      <alignment horizontal="center" vertical="center" wrapText="1"/>
    </xf>
    <xf numFmtId="4" fontId="31" fillId="5" borderId="4" xfId="4" applyNumberFormat="1" applyFont="1" applyFill="1" applyBorder="1" applyAlignment="1">
      <alignment horizontal="center" vertical="center" wrapText="1"/>
    </xf>
    <xf numFmtId="4" fontId="31" fillId="5" borderId="4" xfId="4" applyNumberFormat="1" applyFont="1" applyFill="1" applyBorder="1" applyAlignment="1">
      <alignment horizontal="right" vertical="center" wrapText="1"/>
    </xf>
    <xf numFmtId="4" fontId="29" fillId="4" borderId="4" xfId="4" applyNumberFormat="1" applyFont="1" applyFill="1" applyBorder="1" applyAlignment="1">
      <alignment horizontal="right" vertical="center" wrapText="1"/>
    </xf>
    <xf numFmtId="0" fontId="29" fillId="0" borderId="4" xfId="8" applyFont="1" applyBorder="1" applyAlignment="1">
      <alignment horizontal="center" wrapText="1"/>
    </xf>
    <xf numFmtId="0" fontId="29" fillId="0" borderId="4" xfId="4" applyFont="1" applyBorder="1" applyAlignment="1">
      <alignment horizontal="center" vertical="center" wrapText="1"/>
    </xf>
    <xf numFmtId="0" fontId="8" fillId="0" borderId="0" xfId="1" applyFont="1" applyAlignment="1">
      <alignment horizontal="center"/>
    </xf>
    <xf numFmtId="49" fontId="7" fillId="0" borderId="0" xfId="1" applyNumberFormat="1" applyFont="1" applyAlignment="1">
      <alignment horizontal="right"/>
    </xf>
    <xf numFmtId="2" fontId="4" fillId="0" borderId="7" xfId="1" applyNumberFormat="1" applyFont="1" applyBorder="1" applyAlignment="1">
      <alignment horizontal="right" vertical="top" wrapText="1"/>
    </xf>
    <xf numFmtId="1" fontId="4" fillId="0" borderId="7" xfId="1" applyNumberFormat="1" applyFont="1" applyBorder="1" applyAlignment="1">
      <alignment horizontal="center" vertical="top" wrapText="1"/>
    </xf>
    <xf numFmtId="0" fontId="25" fillId="0" borderId="0" xfId="1" applyFont="1"/>
    <xf numFmtId="166" fontId="7" fillId="2" borderId="4" xfId="1" applyNumberFormat="1" applyFont="1" applyFill="1" applyBorder="1" applyAlignment="1">
      <alignment horizontal="right" vertical="top" wrapText="1"/>
    </xf>
    <xf numFmtId="0" fontId="4" fillId="0" borderId="6" xfId="1" applyFont="1" applyBorder="1" applyAlignment="1">
      <alignment wrapText="1"/>
    </xf>
    <xf numFmtId="0" fontId="14" fillId="0" borderId="3" xfId="1" applyFont="1" applyBorder="1" applyAlignment="1">
      <alignment horizontal="left" vertical="top" wrapText="1"/>
    </xf>
    <xf numFmtId="0" fontId="4" fillId="0" borderId="3" xfId="1" applyFont="1" applyBorder="1" applyAlignment="1">
      <alignment horizontal="right" vertical="top" wrapText="1"/>
    </xf>
    <xf numFmtId="4" fontId="4" fillId="0" borderId="3" xfId="1" applyNumberFormat="1" applyFont="1" applyBorder="1" applyAlignment="1">
      <alignment horizontal="right" vertical="top" wrapText="1"/>
    </xf>
    <xf numFmtId="2" fontId="4" fillId="0" borderId="3" xfId="1" applyNumberFormat="1" applyFont="1" applyBorder="1" applyAlignment="1">
      <alignment horizontal="right" vertical="top" wrapText="1"/>
    </xf>
    <xf numFmtId="167" fontId="4" fillId="0" borderId="3" xfId="1" applyNumberFormat="1" applyFont="1" applyBorder="1" applyAlignment="1">
      <alignment horizontal="center" vertical="top" wrapText="1"/>
    </xf>
    <xf numFmtId="165" fontId="4" fillId="0" borderId="3" xfId="1" applyNumberFormat="1" applyFont="1" applyBorder="1" applyAlignment="1">
      <alignment horizontal="center" vertical="top" wrapText="1"/>
    </xf>
    <xf numFmtId="49" fontId="4" fillId="0" borderId="3" xfId="1" applyNumberFormat="1" applyFont="1" applyBorder="1" applyAlignment="1">
      <alignment horizontal="center" vertical="top" wrapText="1"/>
    </xf>
    <xf numFmtId="49" fontId="4" fillId="0" borderId="3" xfId="1" applyNumberFormat="1" applyFont="1" applyBorder="1" applyAlignment="1">
      <alignment horizontal="right" vertical="top"/>
    </xf>
    <xf numFmtId="49" fontId="6" fillId="0" borderId="9" xfId="1" applyNumberFormat="1" applyFont="1" applyBorder="1" applyAlignment="1">
      <alignment horizontal="right" vertical="top" wrapText="1"/>
    </xf>
    <xf numFmtId="0" fontId="35" fillId="0" borderId="0" xfId="13" applyFont="1"/>
    <xf numFmtId="0" fontId="35" fillId="0" borderId="0" xfId="13" applyFont="1" applyAlignment="1">
      <alignment vertical="top" wrapText="1"/>
    </xf>
    <xf numFmtId="0" fontId="35" fillId="0" borderId="0" xfId="13" applyFont="1" applyAlignment="1">
      <alignment horizontal="left" vertical="top" wrapText="1"/>
    </xf>
    <xf numFmtId="0" fontId="35" fillId="0" borderId="0" xfId="13" applyFont="1" applyAlignment="1">
      <alignment horizontal="left" vertical="center" wrapText="1"/>
    </xf>
    <xf numFmtId="0" fontId="35" fillId="0" borderId="0" xfId="13" applyFont="1" applyAlignment="1">
      <alignment horizontal="left" wrapText="1"/>
    </xf>
    <xf numFmtId="0" fontId="35" fillId="0" borderId="0" xfId="13" applyFont="1" applyAlignment="1">
      <alignment horizontal="center" wrapText="1"/>
    </xf>
    <xf numFmtId="0" fontId="34" fillId="0" borderId="0" xfId="13"/>
    <xf numFmtId="49" fontId="35" fillId="0" borderId="0" xfId="13" applyNumberFormat="1" applyFont="1"/>
    <xf numFmtId="0" fontId="35" fillId="0" borderId="0" xfId="13" applyFont="1" applyAlignment="1">
      <alignment horizontal="right"/>
    </xf>
    <xf numFmtId="0" fontId="36" fillId="0" borderId="0" xfId="13" applyFont="1" applyAlignment="1">
      <alignment horizontal="right" vertical="top"/>
    </xf>
    <xf numFmtId="0" fontId="36" fillId="0" borderId="0" xfId="13" applyFont="1" applyAlignment="1">
      <alignment horizontal="left"/>
    </xf>
    <xf numFmtId="0" fontId="36" fillId="0" borderId="0" xfId="13" applyFont="1" applyAlignment="1">
      <alignment vertical="top" wrapText="1"/>
    </xf>
    <xf numFmtId="0" fontId="36" fillId="2" borderId="4" xfId="13" applyFont="1" applyFill="1" applyBorder="1" applyAlignment="1">
      <alignment horizontal="right" vertical="top" wrapText="1"/>
    </xf>
    <xf numFmtId="49" fontId="36" fillId="2" borderId="6" xfId="13" applyNumberFormat="1" applyFont="1" applyFill="1" applyBorder="1" applyAlignment="1">
      <alignment horizontal="left" vertical="top" wrapText="1"/>
    </xf>
    <xf numFmtId="49" fontId="35" fillId="2" borderId="4" xfId="13" applyNumberFormat="1" applyFont="1" applyFill="1" applyBorder="1" applyAlignment="1">
      <alignment horizontal="left" vertical="top" wrapText="1"/>
    </xf>
    <xf numFmtId="0" fontId="35" fillId="2" borderId="4" xfId="13" applyFont="1" applyFill="1" applyBorder="1" applyAlignment="1">
      <alignment horizontal="right" vertical="top" wrapText="1"/>
    </xf>
    <xf numFmtId="4" fontId="35" fillId="2" borderId="4" xfId="13" applyNumberFormat="1" applyFont="1" applyFill="1" applyBorder="1" applyAlignment="1">
      <alignment horizontal="right" vertical="top" wrapText="1"/>
    </xf>
    <xf numFmtId="165" fontId="36" fillId="2" borderId="4" xfId="13" applyNumberFormat="1" applyFont="1" applyFill="1" applyBorder="1" applyAlignment="1">
      <alignment horizontal="right" vertical="top" wrapText="1"/>
    </xf>
    <xf numFmtId="2" fontId="36" fillId="2" borderId="4" xfId="13" applyNumberFormat="1" applyFont="1" applyFill="1" applyBorder="1" applyAlignment="1">
      <alignment horizontal="right" vertical="top" wrapText="1"/>
    </xf>
    <xf numFmtId="4" fontId="36" fillId="2" borderId="4" xfId="13" applyNumberFormat="1" applyFont="1" applyFill="1" applyBorder="1" applyAlignment="1">
      <alignment horizontal="right" vertical="top" wrapText="1"/>
    </xf>
    <xf numFmtId="0" fontId="37" fillId="0" borderId="0" xfId="13" applyFont="1" applyAlignment="1">
      <alignment horizontal="left" vertical="center" wrapText="1"/>
    </xf>
    <xf numFmtId="1" fontId="35" fillId="0" borderId="4" xfId="13" applyNumberFormat="1" applyFont="1" applyBorder="1" applyAlignment="1">
      <alignment horizontal="right" vertical="top" wrapText="1"/>
    </xf>
    <xf numFmtId="0" fontId="35" fillId="0" borderId="4" xfId="13" applyFont="1" applyBorder="1" applyAlignment="1">
      <alignment horizontal="right" vertical="top" wrapText="1"/>
    </xf>
    <xf numFmtId="4" fontId="35" fillId="0" borderId="4" xfId="13" applyNumberFormat="1" applyFont="1" applyBorder="1" applyAlignment="1">
      <alignment horizontal="right" vertical="top" wrapText="1"/>
    </xf>
    <xf numFmtId="1" fontId="35" fillId="0" borderId="4" xfId="13" applyNumberFormat="1" applyFont="1" applyBorder="1" applyAlignment="1">
      <alignment horizontal="center" vertical="top" wrapText="1"/>
    </xf>
    <xf numFmtId="0" fontId="35" fillId="0" borderId="4" xfId="13" applyFont="1" applyBorder="1" applyAlignment="1">
      <alignment horizontal="center" vertical="top" wrapText="1"/>
    </xf>
    <xf numFmtId="49" fontId="35" fillId="0" borderId="4" xfId="13" applyNumberFormat="1" applyFont="1" applyBorder="1" applyAlignment="1">
      <alignment horizontal="center" vertical="top" wrapText="1"/>
    </xf>
    <xf numFmtId="49" fontId="36" fillId="0" borderId="4" xfId="13" applyNumberFormat="1" applyFont="1" applyBorder="1" applyAlignment="1">
      <alignment horizontal="left" vertical="top" wrapText="1"/>
    </xf>
    <xf numFmtId="2" fontId="35" fillId="0" borderId="4" xfId="13" applyNumberFormat="1" applyFont="1" applyBorder="1" applyAlignment="1">
      <alignment horizontal="right" vertical="top" wrapText="1"/>
    </xf>
    <xf numFmtId="166" fontId="35" fillId="0" borderId="4" xfId="13" applyNumberFormat="1" applyFont="1" applyBorder="1" applyAlignment="1">
      <alignment horizontal="right" vertical="top" wrapText="1"/>
    </xf>
    <xf numFmtId="49" fontId="39" fillId="0" borderId="4" xfId="13" applyNumberFormat="1" applyFont="1" applyBorder="1" applyAlignment="1">
      <alignment horizontal="center" vertical="center"/>
    </xf>
    <xf numFmtId="49" fontId="40" fillId="0" borderId="4" xfId="13" applyNumberFormat="1" applyFont="1" applyBorder="1" applyAlignment="1">
      <alignment horizontal="center" vertical="center" wrapText="1"/>
    </xf>
    <xf numFmtId="49" fontId="38" fillId="0" borderId="0" xfId="13" applyNumberFormat="1" applyFont="1"/>
    <xf numFmtId="49" fontId="38" fillId="0" borderId="0" xfId="13" applyNumberFormat="1" applyFont="1" applyAlignment="1">
      <alignment horizontal="center"/>
    </xf>
    <xf numFmtId="49" fontId="38" fillId="0" borderId="3" xfId="13" applyNumberFormat="1" applyFont="1" applyBorder="1"/>
    <xf numFmtId="49" fontId="35" fillId="0" borderId="3" xfId="13" applyNumberFormat="1" applyFont="1" applyBorder="1"/>
    <xf numFmtId="49" fontId="38" fillId="0" borderId="3" xfId="13" applyNumberFormat="1" applyFont="1" applyBorder="1" applyAlignment="1">
      <alignment horizontal="left" vertical="top"/>
    </xf>
    <xf numFmtId="0" fontId="38" fillId="0" borderId="0" xfId="13" applyFont="1" applyAlignment="1">
      <alignment horizontal="left" wrapText="1"/>
    </xf>
    <xf numFmtId="0" fontId="38" fillId="0" borderId="0" xfId="13" applyFont="1" applyAlignment="1">
      <alignment horizontal="left"/>
    </xf>
    <xf numFmtId="2" fontId="38" fillId="0" borderId="0" xfId="13" applyNumberFormat="1" applyFont="1" applyAlignment="1">
      <alignment horizontal="right"/>
    </xf>
    <xf numFmtId="0" fontId="38" fillId="0" borderId="0" xfId="13" applyFont="1"/>
    <xf numFmtId="4" fontId="38" fillId="0" borderId="3" xfId="13" applyNumberFormat="1" applyFont="1" applyBorder="1" applyAlignment="1">
      <alignment horizontal="right"/>
    </xf>
    <xf numFmtId="0" fontId="35" fillId="0" borderId="1" xfId="13" applyFont="1" applyBorder="1"/>
    <xf numFmtId="0" fontId="38" fillId="0" borderId="0" xfId="13" applyFont="1" applyAlignment="1">
      <alignment horizontal="left" vertical="top"/>
    </xf>
    <xf numFmtId="49" fontId="38" fillId="0" borderId="0" xfId="13" applyNumberFormat="1" applyFont="1" applyAlignment="1">
      <alignment horizontal="right"/>
    </xf>
    <xf numFmtId="0" fontId="38" fillId="0" borderId="3" xfId="13" applyFont="1" applyBorder="1" applyAlignment="1">
      <alignment horizontal="right"/>
    </xf>
    <xf numFmtId="0" fontId="35" fillId="0" borderId="3" xfId="13" applyFont="1" applyBorder="1"/>
    <xf numFmtId="0" fontId="38" fillId="0" borderId="0" xfId="13" applyFont="1" applyAlignment="1">
      <alignment vertical="center" wrapText="1"/>
    </xf>
    <xf numFmtId="49" fontId="38" fillId="0" borderId="0" xfId="13" applyNumberFormat="1" applyFont="1" applyAlignment="1">
      <alignment wrapText="1"/>
    </xf>
    <xf numFmtId="0" fontId="41" fillId="0" borderId="0" xfId="13" applyFont="1" applyAlignment="1">
      <alignment horizontal="center" wrapText="1"/>
    </xf>
    <xf numFmtId="49" fontId="4" fillId="0" borderId="4" xfId="1" applyNumberFormat="1" applyFont="1" applyBorder="1" applyAlignment="1">
      <alignment horizontal="left" vertical="top" wrapText="1"/>
    </xf>
    <xf numFmtId="166" fontId="4" fillId="0" borderId="3" xfId="1" applyNumberFormat="1" applyFont="1" applyBorder="1" applyAlignment="1">
      <alignment horizontal="center" vertical="top" wrapText="1"/>
    </xf>
    <xf numFmtId="169" fontId="4" fillId="0" borderId="3" xfId="1" applyNumberFormat="1" applyFont="1" applyBorder="1" applyAlignment="1">
      <alignment horizontal="center" vertical="top" wrapText="1"/>
    </xf>
    <xf numFmtId="2" fontId="4" fillId="0" borderId="3" xfId="1" applyNumberFormat="1" applyFont="1" applyBorder="1" applyAlignment="1">
      <alignment horizontal="center" vertical="top" wrapText="1"/>
    </xf>
    <xf numFmtId="1" fontId="4" fillId="0" borderId="3" xfId="1" applyNumberFormat="1" applyFont="1" applyBorder="1" applyAlignment="1">
      <alignment horizontal="center" vertical="top" wrapText="1"/>
    </xf>
    <xf numFmtId="0" fontId="14" fillId="0" borderId="6" xfId="1" applyFont="1" applyBorder="1" applyAlignment="1">
      <alignment wrapText="1"/>
    </xf>
    <xf numFmtId="2" fontId="14" fillId="0" borderId="3" xfId="1" applyNumberFormat="1" applyFont="1" applyBorder="1" applyAlignment="1">
      <alignment horizontal="right" vertical="top" wrapText="1"/>
    </xf>
    <xf numFmtId="0" fontId="14" fillId="0" borderId="3" xfId="1" applyFont="1" applyBorder="1" applyAlignment="1">
      <alignment horizontal="right" vertical="top" wrapText="1"/>
    </xf>
    <xf numFmtId="1" fontId="14" fillId="0" borderId="3" xfId="1" applyNumberFormat="1" applyFont="1" applyBorder="1" applyAlignment="1">
      <alignment horizontal="center" vertical="top" wrapText="1"/>
    </xf>
    <xf numFmtId="49" fontId="14" fillId="0" borderId="3" xfId="1" applyNumberFormat="1" applyFont="1" applyBorder="1" applyAlignment="1">
      <alignment horizontal="center" vertical="top" wrapText="1"/>
    </xf>
    <xf numFmtId="49" fontId="14" fillId="0" borderId="3" xfId="1" applyNumberFormat="1" applyFont="1" applyBorder="1" applyAlignment="1">
      <alignment horizontal="right" vertical="top"/>
    </xf>
    <xf numFmtId="49" fontId="9" fillId="0" borderId="9" xfId="1" applyNumberFormat="1" applyFont="1" applyBorder="1" applyAlignment="1">
      <alignment horizontal="right" vertical="top" wrapText="1"/>
    </xf>
    <xf numFmtId="165" fontId="14" fillId="0" borderId="3" xfId="1" applyNumberFormat="1" applyFont="1" applyBorder="1" applyAlignment="1">
      <alignment horizontal="center" vertical="top" wrapText="1"/>
    </xf>
    <xf numFmtId="2" fontId="14" fillId="0" borderId="3" xfId="1" applyNumberFormat="1" applyFont="1" applyBorder="1" applyAlignment="1">
      <alignment horizontal="center" vertical="top" wrapText="1"/>
    </xf>
    <xf numFmtId="168" fontId="4" fillId="0" borderId="3" xfId="1" applyNumberFormat="1" applyFont="1" applyBorder="1" applyAlignment="1">
      <alignment horizontal="center" vertical="top" wrapText="1"/>
    </xf>
    <xf numFmtId="170" fontId="4" fillId="0" borderId="3" xfId="1" applyNumberFormat="1" applyFont="1" applyBorder="1" applyAlignment="1">
      <alignment horizontal="center" vertical="top" wrapText="1"/>
    </xf>
    <xf numFmtId="169" fontId="14" fillId="0" borderId="3" xfId="1" applyNumberFormat="1" applyFont="1" applyBorder="1" applyAlignment="1">
      <alignment horizontal="center" vertical="top" wrapText="1"/>
    </xf>
    <xf numFmtId="170" fontId="14" fillId="0" borderId="3" xfId="1" applyNumberFormat="1" applyFont="1" applyBorder="1" applyAlignment="1">
      <alignment horizontal="center" vertical="top" wrapText="1"/>
    </xf>
    <xf numFmtId="166" fontId="14" fillId="0" borderId="3" xfId="1" applyNumberFormat="1" applyFont="1" applyBorder="1" applyAlignment="1">
      <alignment horizontal="center" vertical="top" wrapText="1"/>
    </xf>
    <xf numFmtId="0" fontId="4" fillId="0" borderId="0" xfId="1" applyFont="1" applyAlignment="1">
      <alignment horizontal="right" vertical="top" wrapText="1"/>
    </xf>
    <xf numFmtId="0" fontId="4" fillId="0" borderId="0" xfId="1" applyFont="1" applyAlignment="1">
      <alignment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vertical="top"/>
    </xf>
    <xf numFmtId="0" fontId="6" fillId="0" borderId="0" xfId="1" applyFont="1" applyAlignment="1">
      <alignment horizontal="right" vertical="top" wrapText="1"/>
    </xf>
    <xf numFmtId="0" fontId="6" fillId="0" borderId="1" xfId="1" applyFont="1" applyBorder="1" applyAlignment="1">
      <alignment horizontal="left" vertical="top"/>
    </xf>
    <xf numFmtId="0" fontId="43" fillId="0" borderId="0" xfId="1" applyFont="1"/>
    <xf numFmtId="0" fontId="43" fillId="0" borderId="0" xfId="1" applyFont="1" applyAlignment="1">
      <alignment horizontal="right" vertical="top" wrapText="1"/>
    </xf>
    <xf numFmtId="0" fontId="43" fillId="0" borderId="0" xfId="1" applyFont="1" applyAlignment="1">
      <alignment horizontal="left" vertical="top" wrapText="1"/>
    </xf>
    <xf numFmtId="0" fontId="44" fillId="0" borderId="0" xfId="1" applyFont="1" applyAlignment="1">
      <alignment horizontal="right" vertical="top" wrapText="1"/>
    </xf>
    <xf numFmtId="0" fontId="7" fillId="0" borderId="0" xfId="1" applyFont="1" applyAlignment="1">
      <alignment horizontal="right" vertical="top" wrapText="1"/>
    </xf>
    <xf numFmtId="0" fontId="22" fillId="0" borderId="0" xfId="1" applyFont="1" applyAlignment="1">
      <alignment horizontal="left" vertical="center" wrapText="1"/>
    </xf>
    <xf numFmtId="0" fontId="43" fillId="0" borderId="0" xfId="1" applyFont="1" applyAlignment="1">
      <alignment wrapText="1"/>
    </xf>
    <xf numFmtId="0" fontId="43" fillId="0" borderId="0" xfId="1" applyFont="1" applyAlignment="1">
      <alignment horizontal="center" wrapText="1"/>
    </xf>
    <xf numFmtId="0" fontId="43" fillId="0" borderId="0" xfId="1" applyFont="1" applyAlignment="1">
      <alignment horizontal="left" wrapText="1"/>
    </xf>
    <xf numFmtId="4" fontId="7" fillId="0" borderId="4" xfId="1" applyNumberFormat="1" applyFont="1" applyBorder="1" applyAlignment="1">
      <alignment horizontal="right" vertical="top" wrapText="1"/>
    </xf>
    <xf numFmtId="0" fontId="4" fillId="0" borderId="4" xfId="1" applyFont="1" applyBorder="1"/>
    <xf numFmtId="0" fontId="7" fillId="0" borderId="4" xfId="1" applyFont="1" applyBorder="1" applyAlignment="1">
      <alignment horizontal="right" vertical="top" wrapText="1"/>
    </xf>
    <xf numFmtId="0" fontId="7" fillId="0" borderId="4" xfId="1" applyFont="1" applyBorder="1"/>
    <xf numFmtId="4" fontId="43" fillId="0" borderId="0" xfId="1" applyNumberFormat="1" applyFont="1"/>
    <xf numFmtId="4" fontId="7" fillId="0" borderId="4" xfId="1" applyNumberFormat="1" applyFont="1" applyBorder="1" applyAlignment="1">
      <alignment horizontal="right" vertical="top"/>
    </xf>
    <xf numFmtId="0" fontId="4" fillId="0" borderId="4" xfId="1" applyFont="1" applyBorder="1" applyAlignment="1">
      <alignment horizontal="left" vertical="top" wrapText="1"/>
    </xf>
    <xf numFmtId="4" fontId="4" fillId="6" borderId="4" xfId="1" applyNumberFormat="1" applyFont="1" applyFill="1" applyBorder="1" applyAlignment="1">
      <alignment horizontal="right" vertical="top" wrapText="1"/>
    </xf>
    <xf numFmtId="0" fontId="4" fillId="0" borderId="9" xfId="1" applyFont="1" applyBorder="1" applyAlignment="1">
      <alignment horizontal="left" wrapText="1"/>
    </xf>
    <xf numFmtId="0" fontId="6" fillId="0" borderId="0" xfId="1" applyFont="1" applyAlignment="1">
      <alignment horizontal="center"/>
    </xf>
    <xf numFmtId="0" fontId="6" fillId="0" borderId="0" xfId="1" applyFont="1" applyAlignment="1">
      <alignment wrapText="1"/>
    </xf>
    <xf numFmtId="0" fontId="44" fillId="0" borderId="0" xfId="1" applyFont="1" applyAlignment="1">
      <alignment horizontal="left"/>
    </xf>
    <xf numFmtId="0" fontId="9" fillId="0" borderId="0" xfId="1" applyFont="1"/>
    <xf numFmtId="0" fontId="9" fillId="0" borderId="0" xfId="1" applyFont="1" applyAlignment="1">
      <alignment horizontal="center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/>
    </xf>
    <xf numFmtId="0" fontId="44" fillId="0" borderId="0" xfId="1" applyFont="1"/>
    <xf numFmtId="0" fontId="6" fillId="0" borderId="0" xfId="1" applyFont="1" applyAlignment="1">
      <alignment horizontal="right"/>
    </xf>
    <xf numFmtId="4" fontId="27" fillId="0" borderId="0" xfId="3" applyNumberFormat="1"/>
    <xf numFmtId="176" fontId="30" fillId="0" borderId="4" xfId="4" applyNumberFormat="1" applyFont="1" applyBorder="1" applyAlignment="1">
      <alignment horizontal="right" vertical="center" wrapText="1"/>
    </xf>
    <xf numFmtId="0" fontId="45" fillId="0" borderId="0" xfId="5" applyFont="1" applyAlignment="1">
      <alignment horizontal="right" vertical="top"/>
    </xf>
    <xf numFmtId="0" fontId="29" fillId="0" borderId="0" xfId="3" applyFont="1"/>
    <xf numFmtId="0" fontId="46" fillId="0" borderId="0" xfId="5" applyFont="1" applyAlignment="1">
      <alignment horizontal="left" vertical="center"/>
    </xf>
    <xf numFmtId="0" fontId="47" fillId="0" borderId="0" xfId="5" applyFont="1" applyAlignment="1">
      <alignment horizontal="center" vertical="center"/>
    </xf>
    <xf numFmtId="0" fontId="45" fillId="0" borderId="0" xfId="5" applyFont="1" applyAlignment="1">
      <alignment horizontal="center" vertical="center"/>
    </xf>
    <xf numFmtId="0" fontId="29" fillId="0" borderId="13" xfId="5" applyFont="1" applyBorder="1" applyAlignment="1">
      <alignment horizontal="center" vertical="center" wrapText="1"/>
    </xf>
    <xf numFmtId="0" fontId="29" fillId="0" borderId="12" xfId="5" applyFont="1" applyBorder="1" applyAlignment="1">
      <alignment horizontal="center" vertical="center" wrapText="1"/>
    </xf>
    <xf numFmtId="0" fontId="48" fillId="0" borderId="13" xfId="5" applyFont="1" applyBorder="1" applyAlignment="1">
      <alignment horizontal="center" vertical="center" wrapText="1"/>
    </xf>
    <xf numFmtId="0" fontId="49" fillId="0" borderId="0" xfId="3" applyFont="1"/>
    <xf numFmtId="164" fontId="29" fillId="0" borderId="0" xfId="3" applyNumberFormat="1" applyFont="1"/>
    <xf numFmtId="2" fontId="29" fillId="0" borderId="0" xfId="3" applyNumberFormat="1" applyFont="1"/>
    <xf numFmtId="4" fontId="29" fillId="0" borderId="4" xfId="11" applyNumberFormat="1" applyFont="1" applyBorder="1" applyAlignment="1">
      <alignment horizontal="right" vertical="center" wrapText="1"/>
    </xf>
    <xf numFmtId="4" fontId="30" fillId="4" borderId="4" xfId="4" applyNumberFormat="1" applyFont="1" applyFill="1" applyBorder="1" applyAlignment="1">
      <alignment horizontal="right" vertical="center" wrapText="1"/>
    </xf>
    <xf numFmtId="0" fontId="29" fillId="0" borderId="15" xfId="5" applyFont="1" applyBorder="1" applyAlignment="1">
      <alignment horizontal="center" vertical="center" wrapText="1"/>
    </xf>
    <xf numFmtId="0" fontId="29" fillId="0" borderId="14" xfId="5" applyFont="1" applyBorder="1" applyAlignment="1">
      <alignment horizontal="center" vertical="center" wrapText="1"/>
    </xf>
    <xf numFmtId="0" fontId="31" fillId="0" borderId="0" xfId="5" applyFont="1" applyAlignment="1">
      <alignment horizontal="right" vertical="top"/>
    </xf>
    <xf numFmtId="0" fontId="29" fillId="0" borderId="0" xfId="5" applyFont="1" applyAlignment="1">
      <alignment horizontal="left" vertical="center"/>
    </xf>
    <xf numFmtId="0" fontId="29" fillId="0" borderId="18" xfId="5" applyFont="1" applyBorder="1" applyAlignment="1">
      <alignment horizontal="center" vertical="center"/>
    </xf>
    <xf numFmtId="0" fontId="51" fillId="0" borderId="0" xfId="5" applyFont="1" applyAlignment="1">
      <alignment horizontal="center" vertical="center"/>
    </xf>
    <xf numFmtId="0" fontId="29" fillId="0" borderId="0" xfId="5" applyFont="1" applyAlignment="1">
      <alignment horizontal="left" vertical="center" wrapText="1"/>
    </xf>
    <xf numFmtId="175" fontId="31" fillId="0" borderId="0" xfId="5" applyNumberFormat="1" applyFont="1" applyAlignment="1">
      <alignment horizontal="left" vertical="center"/>
    </xf>
    <xf numFmtId="0" fontId="52" fillId="0" borderId="0" xfId="5" applyFont="1" applyAlignment="1">
      <alignment horizontal="left" vertical="center"/>
    </xf>
    <xf numFmtId="0" fontId="29" fillId="0" borderId="12" xfId="5" applyFont="1" applyBorder="1" applyAlignment="1">
      <alignment horizontal="left" vertical="center" wrapText="1"/>
    </xf>
    <xf numFmtId="174" fontId="29" fillId="0" borderId="14" xfId="10" applyNumberFormat="1" applyFont="1" applyFill="1" applyBorder="1" applyAlignment="1">
      <alignment vertical="center" wrapText="1"/>
    </xf>
    <xf numFmtId="43" fontId="29" fillId="0" borderId="14" xfId="10" applyFont="1" applyFill="1" applyBorder="1" applyAlignment="1">
      <alignment horizontal="center" vertical="center" wrapText="1"/>
    </xf>
    <xf numFmtId="43" fontId="29" fillId="0" borderId="14" xfId="10" applyFont="1" applyFill="1" applyBorder="1" applyAlignment="1">
      <alignment vertical="center" wrapText="1"/>
    </xf>
    <xf numFmtId="43" fontId="29" fillId="0" borderId="11" xfId="10" applyFont="1" applyFill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31" fillId="0" borderId="0" xfId="5" applyFont="1" applyAlignment="1">
      <alignment horizontal="center" vertical="center"/>
    </xf>
    <xf numFmtId="0" fontId="51" fillId="0" borderId="0" xfId="5" applyFont="1" applyAlignment="1">
      <alignment horizontal="center" vertical="center"/>
    </xf>
    <xf numFmtId="0" fontId="50" fillId="0" borderId="0" xfId="5" applyFont="1" applyAlignment="1">
      <alignment horizontal="left" vertical="center" wrapText="1"/>
    </xf>
    <xf numFmtId="0" fontId="29" fillId="0" borderId="4" xfId="4" applyFont="1" applyBorder="1" applyAlignment="1">
      <alignment horizontal="left" vertical="center" wrapText="1"/>
    </xf>
    <xf numFmtId="0" fontId="30" fillId="0" borderId="4" xfId="4" applyFont="1" applyBorder="1" applyAlignment="1">
      <alignment horizontal="left" vertical="center" wrapText="1"/>
    </xf>
    <xf numFmtId="0" fontId="31" fillId="5" borderId="5" xfId="4" applyFont="1" applyFill="1" applyBorder="1" applyAlignment="1">
      <alignment horizontal="left" vertical="center" wrapText="1"/>
    </xf>
    <xf numFmtId="0" fontId="31" fillId="5" borderId="3" xfId="4" applyFont="1" applyFill="1" applyBorder="1" applyAlignment="1">
      <alignment horizontal="left" vertical="center" wrapText="1"/>
    </xf>
    <xf numFmtId="0" fontId="31" fillId="5" borderId="6" xfId="4" applyFont="1" applyFill="1" applyBorder="1" applyAlignment="1">
      <alignment horizontal="left" vertical="center" wrapText="1"/>
    </xf>
    <xf numFmtId="0" fontId="29" fillId="0" borderId="5" xfId="4" applyFont="1" applyBorder="1" applyAlignment="1">
      <alignment horizontal="left" vertical="center" wrapText="1"/>
    </xf>
    <xf numFmtId="0" fontId="29" fillId="0" borderId="6" xfId="4" applyFont="1" applyBorder="1" applyAlignment="1">
      <alignment horizontal="left" vertical="center" wrapText="1"/>
    </xf>
    <xf numFmtId="0" fontId="30" fillId="0" borderId="5" xfId="4" applyFont="1" applyBorder="1" applyAlignment="1">
      <alignment horizontal="left" vertical="center" wrapText="1"/>
    </xf>
    <xf numFmtId="0" fontId="30" fillId="0" borderId="6" xfId="4" applyFont="1" applyBorder="1" applyAlignment="1">
      <alignment horizontal="left" vertical="center" wrapText="1"/>
    </xf>
    <xf numFmtId="0" fontId="29" fillId="0" borderId="7" xfId="4" applyFont="1" applyBorder="1" applyAlignment="1">
      <alignment horizontal="center" vertical="center" wrapText="1"/>
    </xf>
    <xf numFmtId="0" fontId="29" fillId="0" borderId="8" xfId="4" applyFont="1" applyBorder="1" applyAlignment="1">
      <alignment horizontal="center" vertical="center" wrapText="1"/>
    </xf>
    <xf numFmtId="0" fontId="29" fillId="0" borderId="5" xfId="8" applyFont="1" applyBorder="1" applyAlignment="1">
      <alignment horizontal="center" wrapText="1"/>
    </xf>
    <xf numFmtId="0" fontId="29" fillId="0" borderId="6" xfId="8" applyFont="1" applyBorder="1" applyAlignment="1">
      <alignment horizontal="center" wrapText="1"/>
    </xf>
    <xf numFmtId="49" fontId="29" fillId="0" borderId="20" xfId="4" applyNumberFormat="1" applyFont="1" applyBorder="1" applyAlignment="1">
      <alignment horizontal="center" vertical="center" wrapText="1"/>
    </xf>
    <xf numFmtId="49" fontId="29" fillId="0" borderId="19" xfId="4" applyNumberFormat="1" applyFont="1" applyBorder="1" applyAlignment="1">
      <alignment horizontal="center" vertical="center" wrapText="1"/>
    </xf>
    <xf numFmtId="49" fontId="29" fillId="0" borderId="17" xfId="4" applyNumberFormat="1" applyFont="1" applyBorder="1" applyAlignment="1">
      <alignment horizontal="center" vertical="center" wrapText="1"/>
    </xf>
    <xf numFmtId="49" fontId="29" fillId="0" borderId="16" xfId="4" applyNumberFormat="1" applyFont="1" applyBorder="1" applyAlignment="1">
      <alignment horizontal="center" vertical="center" wrapText="1"/>
    </xf>
    <xf numFmtId="0" fontId="29" fillId="0" borderId="5" xfId="4" applyFont="1" applyBorder="1" applyAlignment="1">
      <alignment horizontal="center" vertical="center" wrapText="1"/>
    </xf>
    <xf numFmtId="0" fontId="29" fillId="0" borderId="3" xfId="4" applyFont="1" applyBorder="1" applyAlignment="1">
      <alignment horizontal="center" vertical="center" wrapText="1"/>
    </xf>
    <xf numFmtId="0" fontId="29" fillId="0" borderId="6" xfId="4" applyFont="1" applyBorder="1" applyAlignment="1">
      <alignment horizontal="center" vertical="center" wrapText="1"/>
    </xf>
    <xf numFmtId="0" fontId="29" fillId="3" borderId="4" xfId="4" applyFont="1" applyFill="1" applyBorder="1" applyAlignment="1">
      <alignment horizontal="left" vertical="center" wrapText="1"/>
    </xf>
    <xf numFmtId="0" fontId="6" fillId="0" borderId="1" xfId="1" applyFont="1" applyBorder="1" applyAlignment="1">
      <alignment horizontal="right" vertical="top" wrapText="1"/>
    </xf>
    <xf numFmtId="0" fontId="9" fillId="0" borderId="2" xfId="1" applyFont="1" applyBorder="1" applyAlignment="1">
      <alignment horizontal="center" vertical="top"/>
    </xf>
    <xf numFmtId="0" fontId="6" fillId="0" borderId="1" xfId="1" applyFont="1" applyBorder="1" applyAlignment="1">
      <alignment horizontal="left" vertical="top" wrapText="1"/>
    </xf>
    <xf numFmtId="49" fontId="6" fillId="0" borderId="0" xfId="1" applyNumberFormat="1" applyFont="1" applyAlignment="1">
      <alignment horizontal="left" vertical="top" wrapText="1"/>
    </xf>
    <xf numFmtId="0" fontId="4" fillId="0" borderId="1" xfId="1" applyFont="1" applyBorder="1" applyAlignment="1">
      <alignment horizontal="left" vertical="top" wrapText="1"/>
    </xf>
    <xf numFmtId="0" fontId="4" fillId="0" borderId="5" xfId="1" applyFont="1" applyBorder="1" applyAlignment="1">
      <alignment horizontal="right" indent="1"/>
    </xf>
    <xf numFmtId="0" fontId="4" fillId="0" borderId="6" xfId="1" applyFont="1" applyBorder="1" applyAlignment="1">
      <alignment horizontal="right" indent="1"/>
    </xf>
    <xf numFmtId="0" fontId="4" fillId="0" borderId="4" xfId="1" applyFont="1" applyBorder="1" applyAlignment="1">
      <alignment horizontal="right" indent="1"/>
    </xf>
    <xf numFmtId="0" fontId="22" fillId="0" borderId="5" xfId="1" applyFont="1" applyBorder="1" applyAlignment="1">
      <alignment horizontal="left" vertical="center" wrapText="1"/>
    </xf>
    <xf numFmtId="0" fontId="22" fillId="0" borderId="3" xfId="1" applyFont="1" applyBorder="1" applyAlignment="1">
      <alignment horizontal="left" vertical="center" wrapText="1"/>
    </xf>
    <xf numFmtId="0" fontId="22" fillId="0" borderId="6" xfId="1" applyFont="1" applyBorder="1" applyAlignment="1">
      <alignment horizontal="left" vertical="center" wrapText="1"/>
    </xf>
    <xf numFmtId="0" fontId="7" fillId="0" borderId="5" xfId="1" applyFont="1" applyBorder="1" applyAlignment="1">
      <alignment horizontal="right" vertical="top" wrapText="1"/>
    </xf>
    <xf numFmtId="0" fontId="7" fillId="0" borderId="6" xfId="1" applyFont="1" applyBorder="1" applyAlignment="1">
      <alignment horizontal="right" vertical="top" wrapText="1"/>
    </xf>
    <xf numFmtId="0" fontId="44" fillId="0" borderId="5" xfId="1" applyFont="1" applyBorder="1" applyAlignment="1">
      <alignment horizontal="right" vertical="top" wrapText="1"/>
    </xf>
    <xf numFmtId="0" fontId="44" fillId="0" borderId="6" xfId="1" applyFont="1" applyBorder="1" applyAlignment="1">
      <alignment horizontal="right" vertical="top" wrapText="1"/>
    </xf>
    <xf numFmtId="0" fontId="14" fillId="0" borderId="5" xfId="1" applyFont="1" applyBorder="1" applyAlignment="1">
      <alignment horizontal="right"/>
    </xf>
    <xf numFmtId="0" fontId="14" fillId="0" borderId="6" xfId="1" applyFont="1" applyBorder="1" applyAlignment="1">
      <alignment horizontal="right"/>
    </xf>
    <xf numFmtId="0" fontId="4" fillId="0" borderId="7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6" fillId="0" borderId="0" xfId="1" applyFont="1" applyAlignment="1">
      <alignment wrapText="1"/>
    </xf>
    <xf numFmtId="0" fontId="4" fillId="0" borderId="10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wrapText="1"/>
    </xf>
    <xf numFmtId="0" fontId="9" fillId="0" borderId="2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23" fillId="0" borderId="0" xfId="1" applyFont="1" applyAlignment="1">
      <alignment horizontal="center"/>
    </xf>
    <xf numFmtId="49" fontId="4" fillId="0" borderId="4" xfId="1" applyNumberFormat="1" applyFont="1" applyBorder="1" applyAlignment="1">
      <alignment horizontal="left" vertical="top" wrapText="1"/>
    </xf>
    <xf numFmtId="49" fontId="7" fillId="0" borderId="4" xfId="1" applyNumberFormat="1" applyFont="1" applyBorder="1" applyAlignment="1">
      <alignment horizontal="left" vertical="top" wrapText="1"/>
    </xf>
    <xf numFmtId="0" fontId="8" fillId="0" borderId="1" xfId="0" applyFont="1" applyBorder="1" applyAlignment="1">
      <alignment horizontal="center" wrapText="1"/>
    </xf>
    <xf numFmtId="0" fontId="9" fillId="0" borderId="2" xfId="0" applyFont="1" applyBorder="1" applyAlignment="1">
      <alignment horizontal="center" vertical="top"/>
    </xf>
    <xf numFmtId="49" fontId="16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49" fontId="9" fillId="0" borderId="2" xfId="0" applyNumberFormat="1" applyFont="1" applyBorder="1" applyAlignment="1">
      <alignment horizontal="center" vertical="top"/>
    </xf>
    <xf numFmtId="0" fontId="17" fillId="0" borderId="1" xfId="0" applyFont="1" applyBorder="1" applyAlignment="1">
      <alignment horizontal="center" wrapText="1"/>
    </xf>
    <xf numFmtId="49" fontId="4" fillId="0" borderId="0" xfId="1" applyNumberFormat="1" applyFont="1" applyAlignment="1">
      <alignment horizontal="left" vertical="top" wrapText="1"/>
    </xf>
    <xf numFmtId="49" fontId="11" fillId="0" borderId="4" xfId="0" applyNumberFormat="1" applyFont="1" applyBorder="1" applyAlignment="1">
      <alignment horizontal="center" vertical="center"/>
    </xf>
    <xf numFmtId="0" fontId="13" fillId="0" borderId="4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6" fillId="0" borderId="0" xfId="0" applyFont="1" applyAlignment="1">
      <alignment horizontal="left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49" fontId="11" fillId="0" borderId="6" xfId="0" applyNumberFormat="1" applyFont="1" applyBorder="1" applyAlignment="1">
      <alignment horizontal="center"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49" fontId="11" fillId="0" borderId="8" xfId="0" applyNumberFormat="1" applyFont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vertical="top" wrapText="1"/>
    </xf>
    <xf numFmtId="49" fontId="7" fillId="2" borderId="3" xfId="0" applyNumberFormat="1" applyFont="1" applyFill="1" applyBorder="1" applyAlignment="1">
      <alignment vertical="top" wrapText="1"/>
    </xf>
    <xf numFmtId="49" fontId="7" fillId="2" borderId="6" xfId="0" applyNumberFormat="1" applyFont="1" applyFill="1" applyBorder="1" applyAlignment="1">
      <alignment vertical="top" wrapText="1"/>
    </xf>
    <xf numFmtId="49" fontId="4" fillId="2" borderId="5" xfId="0" applyNumberFormat="1" applyFont="1" applyFill="1" applyBorder="1" applyAlignment="1">
      <alignment vertical="top" wrapText="1"/>
    </xf>
    <xf numFmtId="49" fontId="4" fillId="2" borderId="3" xfId="0" applyNumberFormat="1" applyFont="1" applyFill="1" applyBorder="1" applyAlignment="1">
      <alignment vertical="top" wrapText="1"/>
    </xf>
    <xf numFmtId="49" fontId="4" fillId="2" borderId="6" xfId="0" applyNumberFormat="1" applyFont="1" applyFill="1" applyBorder="1" applyAlignment="1">
      <alignment vertical="top" wrapText="1"/>
    </xf>
    <xf numFmtId="49" fontId="7" fillId="0" borderId="0" xfId="1" applyNumberFormat="1" applyFont="1" applyAlignment="1">
      <alignment horizontal="center" vertical="top"/>
    </xf>
    <xf numFmtId="49" fontId="4" fillId="0" borderId="0" xfId="1" applyNumberFormat="1" applyFont="1" applyAlignment="1">
      <alignment horizontal="left" vertical="top"/>
    </xf>
    <xf numFmtId="49" fontId="4" fillId="0" borderId="0" xfId="1" applyNumberFormat="1" applyFont="1" applyAlignment="1">
      <alignment vertical="top" wrapText="1"/>
    </xf>
    <xf numFmtId="49" fontId="4" fillId="0" borderId="0" xfId="1" applyNumberFormat="1" applyFont="1" applyAlignment="1">
      <alignment horizontal="center"/>
    </xf>
    <xf numFmtId="49" fontId="14" fillId="0" borderId="0" xfId="0" applyNumberFormat="1" applyFont="1" applyAlignment="1">
      <alignment horizontal="center"/>
    </xf>
    <xf numFmtId="49" fontId="15" fillId="0" borderId="0" xfId="0" applyNumberFormat="1" applyFont="1" applyAlignment="1">
      <alignment horizontal="center"/>
    </xf>
    <xf numFmtId="0" fontId="19" fillId="0" borderId="4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top" wrapText="1"/>
    </xf>
    <xf numFmtId="49" fontId="20" fillId="2" borderId="5" xfId="0" applyNumberFormat="1" applyFont="1" applyFill="1" applyBorder="1" applyAlignment="1">
      <alignment vertical="top" wrapText="1"/>
    </xf>
    <xf numFmtId="0" fontId="21" fillId="0" borderId="4" xfId="0" applyFont="1" applyBorder="1" applyAlignment="1">
      <alignment horizontal="left" vertical="center" wrapText="1"/>
    </xf>
    <xf numFmtId="49" fontId="39" fillId="0" borderId="7" xfId="13" applyNumberFormat="1" applyFont="1" applyBorder="1" applyAlignment="1">
      <alignment horizontal="center" vertical="center" wrapText="1"/>
    </xf>
    <xf numFmtId="49" fontId="39" fillId="0" borderId="8" xfId="13" applyNumberFormat="1" applyFont="1" applyBorder="1" applyAlignment="1">
      <alignment horizontal="center" vertical="center" wrapText="1"/>
    </xf>
    <xf numFmtId="49" fontId="39" fillId="0" borderId="4" xfId="13" applyNumberFormat="1" applyFont="1" applyBorder="1" applyAlignment="1">
      <alignment horizontal="center" vertical="center" wrapText="1"/>
    </xf>
    <xf numFmtId="49" fontId="39" fillId="0" borderId="4" xfId="13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wrapText="1"/>
    </xf>
    <xf numFmtId="49" fontId="10" fillId="0" borderId="1" xfId="1" applyNumberFormat="1" applyFont="1" applyBorder="1" applyAlignment="1">
      <alignment horizontal="center"/>
    </xf>
    <xf numFmtId="49" fontId="9" fillId="0" borderId="2" xfId="1" applyNumberFormat="1" applyFont="1" applyBorder="1" applyAlignment="1">
      <alignment horizontal="center" vertical="top"/>
    </xf>
    <xf numFmtId="0" fontId="35" fillId="0" borderId="5" xfId="13" applyFont="1" applyBorder="1" applyAlignment="1">
      <alignment horizontal="left" vertical="top" wrapText="1"/>
    </xf>
    <xf numFmtId="0" fontId="35" fillId="0" borderId="3" xfId="13" applyFont="1" applyBorder="1" applyAlignment="1">
      <alignment horizontal="left" vertical="top" wrapText="1"/>
    </xf>
    <xf numFmtId="0" fontId="35" fillId="0" borderId="6" xfId="13" applyFont="1" applyBorder="1" applyAlignment="1">
      <alignment horizontal="left" vertical="top" wrapText="1"/>
    </xf>
    <xf numFmtId="0" fontId="37" fillId="0" borderId="4" xfId="13" applyFont="1" applyBorder="1" applyAlignment="1">
      <alignment horizontal="left" vertical="center" wrapText="1"/>
    </xf>
    <xf numFmtId="0" fontId="38" fillId="0" borderId="1" xfId="13" applyFont="1" applyBorder="1" applyAlignment="1">
      <alignment horizontal="left" wrapText="1"/>
    </xf>
    <xf numFmtId="0" fontId="38" fillId="0" borderId="0" xfId="13" applyFont="1" applyAlignment="1">
      <alignment horizontal="left" wrapText="1"/>
    </xf>
    <xf numFmtId="49" fontId="39" fillId="0" borderId="5" xfId="13" applyNumberFormat="1" applyFont="1" applyBorder="1" applyAlignment="1">
      <alignment horizontal="center" vertical="center" wrapText="1"/>
    </xf>
    <xf numFmtId="49" fontId="39" fillId="0" borderId="6" xfId="13" applyNumberFormat="1" applyFont="1" applyBorder="1" applyAlignment="1">
      <alignment horizontal="center" vertical="center" wrapText="1"/>
    </xf>
    <xf numFmtId="49" fontId="36" fillId="2" borderId="5" xfId="13" applyNumberFormat="1" applyFont="1" applyFill="1" applyBorder="1" applyAlignment="1">
      <alignment vertical="top" wrapText="1"/>
    </xf>
    <xf numFmtId="49" fontId="36" fillId="2" borderId="3" xfId="13" applyNumberFormat="1" applyFont="1" applyFill="1" applyBorder="1" applyAlignment="1">
      <alignment vertical="top" wrapText="1"/>
    </xf>
    <xf numFmtId="49" fontId="36" fillId="2" borderId="6" xfId="13" applyNumberFormat="1" applyFont="1" applyFill="1" applyBorder="1" applyAlignment="1">
      <alignment vertical="top" wrapText="1"/>
    </xf>
    <xf numFmtId="49" fontId="35" fillId="2" borderId="5" xfId="13" applyNumberFormat="1" applyFont="1" applyFill="1" applyBorder="1" applyAlignment="1">
      <alignment vertical="top" wrapText="1"/>
    </xf>
    <xf numFmtId="49" fontId="35" fillId="2" borderId="3" xfId="13" applyNumberFormat="1" applyFont="1" applyFill="1" applyBorder="1" applyAlignment="1">
      <alignment vertical="top" wrapText="1"/>
    </xf>
    <xf numFmtId="49" fontId="35" fillId="2" borderId="6" xfId="13" applyNumberFormat="1" applyFont="1" applyFill="1" applyBorder="1" applyAlignment="1">
      <alignment vertical="top" wrapText="1"/>
    </xf>
    <xf numFmtId="49" fontId="42" fillId="0" borderId="0" xfId="13" applyNumberFormat="1" applyFont="1" applyAlignment="1">
      <alignment horizontal="center" vertical="center"/>
    </xf>
    <xf numFmtId="49" fontId="11" fillId="0" borderId="4" xfId="1" applyNumberFormat="1" applyFont="1" applyBorder="1" applyAlignment="1">
      <alignment horizontal="center" vertical="center"/>
    </xf>
    <xf numFmtId="0" fontId="13" fillId="0" borderId="4" xfId="1" applyFont="1" applyBorder="1" applyAlignment="1">
      <alignment horizontal="left" vertical="center" wrapText="1"/>
    </xf>
    <xf numFmtId="0" fontId="4" fillId="0" borderId="5" xfId="1" applyFont="1" applyBorder="1" applyAlignment="1">
      <alignment horizontal="left" vertical="top" wrapText="1"/>
    </xf>
    <xf numFmtId="0" fontId="4" fillId="0" borderId="3" xfId="1" applyFont="1" applyBorder="1" applyAlignment="1">
      <alignment horizontal="left" vertical="top" wrapText="1"/>
    </xf>
    <xf numFmtId="0" fontId="4" fillId="0" borderId="6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left" wrapText="1"/>
    </xf>
    <xf numFmtId="0" fontId="6" fillId="0" borderId="0" xfId="1" applyFont="1" applyAlignment="1">
      <alignment horizontal="left" wrapText="1"/>
    </xf>
    <xf numFmtId="49" fontId="11" fillId="0" borderId="4" xfId="1" applyNumberFormat="1" applyFont="1" applyBorder="1" applyAlignment="1">
      <alignment horizontal="center" vertical="center" wrapText="1"/>
    </xf>
    <xf numFmtId="49" fontId="11" fillId="0" borderId="5" xfId="1" applyNumberFormat="1" applyFont="1" applyBorder="1" applyAlignment="1">
      <alignment horizontal="center" vertical="center" wrapText="1"/>
    </xf>
    <xf numFmtId="49" fontId="11" fillId="0" borderId="6" xfId="1" applyNumberFormat="1" applyFont="1" applyBorder="1" applyAlignment="1">
      <alignment horizontal="center" vertical="center" wrapText="1"/>
    </xf>
    <xf numFmtId="49" fontId="11" fillId="0" borderId="7" xfId="1" applyNumberFormat="1" applyFont="1" applyBorder="1" applyAlignment="1">
      <alignment horizontal="center" vertical="center" wrapText="1"/>
    </xf>
    <xf numFmtId="49" fontId="11" fillId="0" borderId="8" xfId="1" applyNumberFormat="1" applyFont="1" applyBorder="1" applyAlignment="1">
      <alignment horizontal="center" vertical="center" wrapText="1"/>
    </xf>
    <xf numFmtId="49" fontId="7" fillId="2" borderId="5" xfId="1" applyNumberFormat="1" applyFont="1" applyFill="1" applyBorder="1" applyAlignment="1">
      <alignment vertical="top" wrapText="1"/>
    </xf>
    <xf numFmtId="49" fontId="7" fillId="2" borderId="3" xfId="1" applyNumberFormat="1" applyFont="1" applyFill="1" applyBorder="1" applyAlignment="1">
      <alignment vertical="top" wrapText="1"/>
    </xf>
    <xf numFmtId="49" fontId="7" fillId="2" borderId="6" xfId="1" applyNumberFormat="1" applyFont="1" applyFill="1" applyBorder="1" applyAlignment="1">
      <alignment vertical="top" wrapText="1"/>
    </xf>
    <xf numFmtId="49" fontId="4" fillId="2" borderId="5" xfId="1" applyNumberFormat="1" applyFont="1" applyFill="1" applyBorder="1" applyAlignment="1">
      <alignment vertical="top" wrapText="1"/>
    </xf>
    <xf numFmtId="49" fontId="4" fillId="2" borderId="3" xfId="1" applyNumberFormat="1" applyFont="1" applyFill="1" applyBorder="1" applyAlignment="1">
      <alignment vertical="top" wrapText="1"/>
    </xf>
    <xf numFmtId="49" fontId="4" fillId="2" borderId="6" xfId="1" applyNumberFormat="1" applyFont="1" applyFill="1" applyBorder="1" applyAlignment="1">
      <alignment vertical="top" wrapText="1"/>
    </xf>
    <xf numFmtId="49" fontId="14" fillId="0" borderId="0" xfId="1" applyNumberFormat="1" applyFont="1" applyAlignment="1">
      <alignment horizontal="center"/>
    </xf>
    <xf numFmtId="49" fontId="15" fillId="0" borderId="0" xfId="1" applyNumberFormat="1" applyFont="1" applyAlignment="1">
      <alignment horizontal="center"/>
    </xf>
    <xf numFmtId="49" fontId="4" fillId="0" borderId="3" xfId="1" applyNumberFormat="1" applyFont="1" applyBorder="1" applyAlignment="1">
      <alignment horizontal="left" vertical="top" wrapText="1"/>
    </xf>
    <xf numFmtId="49" fontId="14" fillId="0" borderId="3" xfId="1" applyNumberFormat="1" applyFont="1" applyBorder="1" applyAlignment="1">
      <alignment horizontal="left" vertical="top" wrapText="1"/>
    </xf>
    <xf numFmtId="0" fontId="11" fillId="0" borderId="4" xfId="1" applyFont="1" applyBorder="1" applyAlignment="1">
      <alignment horizontal="left" vertical="center" wrapText="1"/>
    </xf>
    <xf numFmtId="0" fontId="12" fillId="0" borderId="1" xfId="1" applyFont="1" applyBorder="1" applyAlignment="1">
      <alignment horizontal="left" vertical="center" wrapText="1"/>
    </xf>
    <xf numFmtId="0" fontId="26" fillId="0" borderId="0" xfId="1" applyFont="1" applyAlignment="1">
      <alignment horizontal="center"/>
    </xf>
    <xf numFmtId="0" fontId="8" fillId="0" borderId="0" xfId="1" applyFont="1" applyAlignment="1">
      <alignment horizontal="center"/>
    </xf>
    <xf numFmtId="0" fontId="14" fillId="0" borderId="2" xfId="1" applyFont="1" applyBorder="1" applyAlignment="1">
      <alignment horizontal="center" vertical="top"/>
    </xf>
    <xf numFmtId="0" fontId="29" fillId="4" borderId="0" xfId="5" applyFont="1" applyFill="1" applyAlignment="1">
      <alignment horizontal="center" vertical="center" wrapText="1"/>
    </xf>
    <xf numFmtId="49" fontId="31" fillId="0" borderId="4" xfId="4" applyNumberFormat="1" applyFont="1" applyBorder="1" applyAlignment="1">
      <alignment horizontal="center" vertical="center" wrapText="1"/>
    </xf>
    <xf numFmtId="4" fontId="29" fillId="5" borderId="4" xfId="4" applyNumberFormat="1" applyFont="1" applyFill="1" applyBorder="1" applyAlignment="1">
      <alignment horizontal="right" vertical="center" wrapText="1"/>
    </xf>
    <xf numFmtId="171" fontId="29" fillId="5" borderId="4" xfId="4" applyNumberFormat="1" applyFont="1" applyFill="1" applyBorder="1" applyAlignment="1">
      <alignment horizontal="center" vertical="center" wrapText="1"/>
    </xf>
    <xf numFmtId="0" fontId="31" fillId="5" borderId="4" xfId="4" applyFont="1" applyFill="1" applyBorder="1" applyAlignment="1">
      <alignment horizontal="left" vertical="center" wrapText="1"/>
    </xf>
    <xf numFmtId="0" fontId="6" fillId="4" borderId="0" xfId="1" applyFont="1" applyFill="1" applyAlignment="1">
      <alignment horizontal="center" wrapText="1"/>
    </xf>
    <xf numFmtId="0" fontId="11" fillId="4" borderId="0" xfId="1" applyFont="1" applyFill="1" applyAlignment="1">
      <alignment horizontal="center" wrapText="1"/>
    </xf>
    <xf numFmtId="0" fontId="8" fillId="4" borderId="1" xfId="0" applyFont="1" applyFill="1" applyBorder="1" applyAlignment="1">
      <alignment horizontal="center" wrapText="1"/>
    </xf>
    <xf numFmtId="174" fontId="6" fillId="0" borderId="3" xfId="14" applyNumberFormat="1" applyFont="1" applyBorder="1" applyAlignment="1">
      <alignment horizontal="right"/>
    </xf>
    <xf numFmtId="2" fontId="8" fillId="4" borderId="1" xfId="0" applyNumberFormat="1" applyFont="1" applyFill="1" applyBorder="1" applyAlignment="1">
      <alignment horizontal="center" wrapText="1"/>
    </xf>
    <xf numFmtId="0" fontId="8" fillId="4" borderId="1" xfId="1" applyFont="1" applyFill="1" applyBorder="1" applyAlignment="1">
      <alignment horizontal="center" wrapText="1"/>
    </xf>
    <xf numFmtId="0" fontId="8" fillId="4" borderId="1" xfId="1" applyFont="1" applyFill="1" applyBorder="1" applyAlignment="1">
      <alignment horizontal="center" vertical="top" wrapText="1"/>
    </xf>
    <xf numFmtId="0" fontId="1" fillId="0" borderId="0" xfId="15"/>
    <xf numFmtId="0" fontId="55" fillId="0" borderId="0" xfId="15" applyFont="1" applyAlignment="1">
      <alignment horizontal="left" vertical="center" wrapText="1"/>
    </xf>
    <xf numFmtId="0" fontId="1" fillId="0" borderId="0" xfId="15" applyAlignment="1">
      <alignment horizontal="left"/>
    </xf>
    <xf numFmtId="0" fontId="1" fillId="0" borderId="4" xfId="15" applyBorder="1"/>
    <xf numFmtId="0" fontId="56" fillId="0" borderId="4" xfId="15" applyFont="1" applyBorder="1" applyAlignment="1">
      <alignment horizontal="center" vertical="center" wrapText="1"/>
    </xf>
    <xf numFmtId="0" fontId="1" fillId="0" borderId="4" xfId="15" applyBorder="1" applyAlignment="1">
      <alignment vertical="center"/>
    </xf>
    <xf numFmtId="0" fontId="57" fillId="0" borderId="4" xfId="15" applyFont="1" applyBorder="1" applyAlignment="1">
      <alignment horizontal="left" vertical="center" wrapText="1"/>
    </xf>
    <xf numFmtId="2" fontId="58" fillId="0" borderId="4" xfId="15" applyNumberFormat="1" applyFont="1" applyBorder="1" applyAlignment="1">
      <alignment horizontal="center" vertical="center" wrapText="1"/>
    </xf>
    <xf numFmtId="0" fontId="57" fillId="0" borderId="4" xfId="15" applyFont="1" applyBorder="1" applyAlignment="1">
      <alignment horizontal="center" vertical="center" wrapText="1"/>
    </xf>
    <xf numFmtId="49" fontId="1" fillId="0" borderId="0" xfId="15" applyNumberFormat="1" applyAlignment="1">
      <alignment vertical="center"/>
    </xf>
    <xf numFmtId="0" fontId="1" fillId="0" borderId="0" xfId="15" applyAlignment="1">
      <alignment vertical="center"/>
    </xf>
    <xf numFmtId="0" fontId="57" fillId="0" borderId="4" xfId="4" applyFont="1" applyBorder="1" applyAlignment="1">
      <alignment vertical="center" wrapText="1"/>
    </xf>
    <xf numFmtId="0" fontId="58" fillId="0" borderId="4" xfId="15" applyFont="1" applyBorder="1" applyAlignment="1">
      <alignment horizontal="center" vertical="center" wrapText="1"/>
    </xf>
    <xf numFmtId="4" fontId="1" fillId="0" borderId="0" xfId="15" applyNumberFormat="1"/>
    <xf numFmtId="43" fontId="0" fillId="0" borderId="0" xfId="16" applyFont="1"/>
    <xf numFmtId="164" fontId="1" fillId="0" borderId="0" xfId="15" applyNumberFormat="1"/>
    <xf numFmtId="0" fontId="27" fillId="0" borderId="0" xfId="3" applyAlignment="1">
      <alignment horizontal="left"/>
    </xf>
    <xf numFmtId="0" fontId="27" fillId="0" borderId="4" xfId="5" applyBorder="1" applyAlignment="1">
      <alignment horizontal="center" vertical="center" wrapText="1"/>
    </xf>
    <xf numFmtId="0" fontId="27" fillId="0" borderId="0" xfId="3" applyAlignment="1">
      <alignment horizontal="center"/>
    </xf>
    <xf numFmtId="49" fontId="59" fillId="0" borderId="4" xfId="5" applyNumberFormat="1" applyFont="1" applyBorder="1" applyAlignment="1">
      <alignment horizontal="center" vertical="center" wrapText="1"/>
    </xf>
    <xf numFmtId="0" fontId="27" fillId="0" borderId="4" xfId="5" applyBorder="1" applyAlignment="1">
      <alignment horizontal="left" vertical="center" wrapText="1"/>
    </xf>
    <xf numFmtId="175" fontId="27" fillId="0" borderId="4" xfId="5" applyNumberFormat="1" applyBorder="1" applyAlignment="1">
      <alignment horizontal="center" vertical="center" wrapText="1"/>
    </xf>
    <xf numFmtId="175" fontId="60" fillId="0" borderId="4" xfId="5" applyNumberFormat="1" applyFont="1" applyBorder="1" applyAlignment="1">
      <alignment horizontal="left" vertical="center" wrapText="1"/>
    </xf>
    <xf numFmtId="175" fontId="27" fillId="0" borderId="4" xfId="5" applyNumberFormat="1" applyBorder="1" applyAlignment="1">
      <alignment vertical="center" wrapText="1"/>
    </xf>
    <xf numFmtId="177" fontId="27" fillId="0" borderId="4" xfId="5" applyNumberFormat="1" applyBorder="1" applyAlignment="1">
      <alignment horizontal="center" vertical="center" wrapText="1"/>
    </xf>
    <xf numFmtId="4" fontId="27" fillId="0" borderId="4" xfId="5" applyNumberFormat="1" applyBorder="1" applyAlignment="1">
      <alignment horizontal="center" vertical="center" wrapText="1"/>
    </xf>
    <xf numFmtId="0" fontId="27" fillId="0" borderId="0" xfId="3" applyAlignment="1">
      <alignment horizontal="left" wrapText="1"/>
    </xf>
    <xf numFmtId="0" fontId="1" fillId="0" borderId="0" xfId="15" applyAlignment="1">
      <alignment wrapText="1"/>
    </xf>
    <xf numFmtId="0" fontId="61" fillId="4" borderId="0" xfId="15" applyFont="1" applyFill="1" applyAlignment="1">
      <alignment horizontal="center" wrapText="1"/>
    </xf>
    <xf numFmtId="0" fontId="27" fillId="4" borderId="0" xfId="3" applyFill="1" applyAlignment="1">
      <alignment horizontal="center" vertical="center" wrapText="1"/>
    </xf>
    <xf numFmtId="0" fontId="58" fillId="0" borderId="4" xfId="15" applyFont="1" applyBorder="1" applyAlignment="1">
      <alignment horizontal="center" vertical="center"/>
    </xf>
    <xf numFmtId="4" fontId="58" fillId="0" borderId="4" xfId="15" applyNumberFormat="1" applyFont="1" applyBorder="1" applyAlignment="1">
      <alignment vertical="center"/>
    </xf>
    <xf numFmtId="4" fontId="62" fillId="0" borderId="4" xfId="1" applyNumberFormat="1" applyFont="1" applyBorder="1" applyAlignment="1">
      <alignment horizontal="center" vertical="center" wrapText="1"/>
    </xf>
    <xf numFmtId="49" fontId="7" fillId="0" borderId="4" xfId="1" applyNumberFormat="1" applyFont="1" applyFill="1" applyBorder="1" applyAlignment="1">
      <alignment horizontal="left" vertical="top" wrapText="1"/>
    </xf>
    <xf numFmtId="0" fontId="4" fillId="0" borderId="5" xfId="1" applyFont="1" applyFill="1" applyBorder="1" applyAlignment="1">
      <alignment horizontal="left" vertical="top" wrapText="1"/>
    </xf>
    <xf numFmtId="0" fontId="4" fillId="0" borderId="3" xfId="1" applyFont="1" applyFill="1" applyBorder="1" applyAlignment="1">
      <alignment horizontal="left" vertical="top" wrapText="1"/>
    </xf>
    <xf numFmtId="0" fontId="4" fillId="0" borderId="6" xfId="1" applyFont="1" applyFill="1" applyBorder="1" applyAlignment="1">
      <alignment horizontal="left" vertical="top" wrapText="1"/>
    </xf>
    <xf numFmtId="49" fontId="4" fillId="0" borderId="4" xfId="1" applyNumberFormat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top" wrapText="1"/>
    </xf>
    <xf numFmtId="0" fontId="58" fillId="0" borderId="4" xfId="15" applyFont="1" applyFill="1" applyBorder="1" applyAlignment="1">
      <alignment horizontal="center" vertical="center"/>
    </xf>
    <xf numFmtId="0" fontId="62" fillId="0" borderId="6" xfId="1" applyFont="1" applyFill="1" applyBorder="1" applyAlignment="1">
      <alignment horizontal="center" vertical="center" wrapText="1"/>
    </xf>
    <xf numFmtId="4" fontId="63" fillId="0" borderId="4" xfId="15" applyNumberFormat="1" applyFont="1" applyBorder="1" applyAlignment="1">
      <alignment vertical="center"/>
    </xf>
    <xf numFmtId="0" fontId="64" fillId="0" borderId="4" xfId="15" applyFont="1" applyBorder="1" applyAlignment="1">
      <alignment horizontal="center" vertical="center" wrapText="1"/>
    </xf>
    <xf numFmtId="0" fontId="57" fillId="0" borderId="4" xfId="15" applyFont="1" applyBorder="1" applyAlignment="1">
      <alignment vertical="center" wrapText="1"/>
    </xf>
    <xf numFmtId="0" fontId="62" fillId="0" borderId="5" xfId="13" applyFont="1" applyBorder="1" applyAlignment="1">
      <alignment vertical="center" wrapText="1"/>
    </xf>
    <xf numFmtId="0" fontId="62" fillId="0" borderId="5" xfId="1" applyFont="1" applyBorder="1" applyAlignment="1">
      <alignment vertical="center" wrapText="1"/>
    </xf>
    <xf numFmtId="0" fontId="62" fillId="0" borderId="5" xfId="1" applyFont="1" applyFill="1" applyBorder="1" applyAlignment="1">
      <alignment vertical="center" wrapText="1"/>
    </xf>
    <xf numFmtId="0" fontId="58" fillId="0" borderId="0" xfId="15" applyFont="1" applyFill="1" applyAlignment="1">
      <alignment vertical="center"/>
    </xf>
    <xf numFmtId="0" fontId="27" fillId="0" borderId="4" xfId="5" applyNumberFormat="1" applyBorder="1" applyAlignment="1">
      <alignment horizontal="center" vertical="center" wrapText="1"/>
    </xf>
  </cellXfs>
  <cellStyles count="17">
    <cellStyle name="Normal" xfId="5" xr:uid="{00000000-0005-0000-0000-000000000000}"/>
    <cellStyle name="Обычный" xfId="0" builtinId="0"/>
    <cellStyle name="Обычный 2" xfId="1" xr:uid="{00000000-0005-0000-0000-000002000000}"/>
    <cellStyle name="Обычный 2 2" xfId="3" xr:uid="{00000000-0005-0000-0000-000003000000}"/>
    <cellStyle name="Обычный 2 2 2 2" xfId="4" xr:uid="{00000000-0005-0000-0000-000004000000}"/>
    <cellStyle name="Обычный 3" xfId="2" xr:uid="{00000000-0005-0000-0000-000005000000}"/>
    <cellStyle name="Обычный 3 2" xfId="15" xr:uid="{CF0A9257-3B71-4432-A7E8-0C996A9232B4}"/>
    <cellStyle name="Обычный 4" xfId="7" xr:uid="{00000000-0005-0000-0000-000006000000}"/>
    <cellStyle name="Обычный 5" xfId="11" xr:uid="{00000000-0005-0000-0000-000007000000}"/>
    <cellStyle name="Обычный 6" xfId="12" xr:uid="{00000000-0005-0000-0000-000008000000}"/>
    <cellStyle name="Обычный 7" xfId="9" xr:uid="{00000000-0005-0000-0000-000009000000}"/>
    <cellStyle name="Обычный 8" xfId="13" xr:uid="{00000000-0005-0000-0000-00000A000000}"/>
    <cellStyle name="СводРасч" xfId="8" xr:uid="{00000000-0005-0000-0000-00000B000000}"/>
    <cellStyle name="Финансовый" xfId="14" builtinId="3"/>
    <cellStyle name="Финансовый 2" xfId="6" xr:uid="{00000000-0005-0000-0000-00000C000000}"/>
    <cellStyle name="Финансовый 2 2" xfId="10" xr:uid="{00000000-0005-0000-0000-00000D000000}"/>
    <cellStyle name="Финансовый 2 2 2" xfId="16" xr:uid="{1AC7F17F-B700-4B09-A559-2BE5EE2D7F8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Lyachina-IS\Desktop\&#1047;&#1072;&#1076;&#1072;&#1085;&#1080;&#1103;\2018\&#1056;&#1072;&#1089;&#1095;&#1077;&#1090;%20&#1076;&#1083;&#1103;%20&#1056;&#1046;&#1044;\&#1086;&#1090;%20&#1080;&#1085;&#1089;&#1090;&#1077;&#1090;&#1091;&#1090;&#1072;\&#1059;&#1082;&#1088;&#1091;&#1087;&#1085;&#1077;&#1085;&#1085;&#1099;&#1081;%20&#1088;&#1072;&#1089;&#1095;&#1077;&#1090;%20&#1089;&#1090;&#1086;&#1080;&#1084;&#1086;&#1089;&#1090;&#1080;%20&#1055;&#1057;%20220-6%201%20&#1074;&#1072;&#1088;&#1080;&#1072;&#1085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Л_на ПИР"/>
      <sheetName val="НМЦЛ_под клю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79">
          <cell r="B479" t="str">
            <v>Выключатель 6-10 кВ масляный 31,5-40 кА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5"/>
  <sheetViews>
    <sheetView tabSelected="1" zoomScale="82" zoomScaleNormal="82" workbookViewId="0">
      <pane ySplit="3" topLeftCell="A4" activePane="bottomLeft" state="frozen"/>
      <selection pane="bottomLeft" activeCell="C6" sqref="C6"/>
    </sheetView>
  </sheetViews>
  <sheetFormatPr defaultColWidth="8.85546875" defaultRowHeight="15" x14ac:dyDescent="0.25"/>
  <cols>
    <col min="1" max="1" width="5.5703125" style="324" bestFit="1" customWidth="1"/>
    <col min="2" max="2" width="36.7109375" style="324" bestFit="1" customWidth="1"/>
    <col min="3" max="3" width="76.7109375" style="324" customWidth="1"/>
    <col min="4" max="4" width="14.140625" style="324" bestFit="1" customWidth="1"/>
    <col min="5" max="5" width="11" style="324" customWidth="1"/>
    <col min="6" max="6" width="8.85546875" style="324"/>
    <col min="7" max="7" width="47" style="324" customWidth="1"/>
    <col min="8" max="12" width="15.5703125" style="324" customWidth="1"/>
    <col min="13" max="13" width="14.85546875" style="324" customWidth="1"/>
    <col min="14" max="14" width="14.28515625" style="187" customWidth="1"/>
    <col min="15" max="15" width="14" style="187" customWidth="1"/>
    <col min="16" max="16384" width="8.85546875" style="187"/>
  </cols>
  <sheetData>
    <row r="1" spans="1:15" ht="15.75" x14ac:dyDescent="0.25">
      <c r="A1" s="323"/>
      <c r="B1" s="338"/>
      <c r="C1" s="338"/>
      <c r="E1" s="363" t="s">
        <v>462</v>
      </c>
      <c r="F1" s="367" t="s">
        <v>460</v>
      </c>
      <c r="G1" s="368"/>
      <c r="H1" s="371" t="s">
        <v>799</v>
      </c>
      <c r="I1" s="372"/>
      <c r="J1" s="372"/>
      <c r="K1" s="373"/>
      <c r="L1" s="363" t="s">
        <v>798</v>
      </c>
      <c r="M1" s="363" t="s">
        <v>797</v>
      </c>
    </row>
    <row r="2" spans="1:15" ht="45" x14ac:dyDescent="0.25">
      <c r="A2" s="325"/>
      <c r="B2" s="339" t="s">
        <v>408</v>
      </c>
      <c r="C2" s="340" t="s">
        <v>228</v>
      </c>
      <c r="E2" s="364"/>
      <c r="F2" s="369"/>
      <c r="G2" s="370"/>
      <c r="H2" s="202" t="s">
        <v>796</v>
      </c>
      <c r="I2" s="202" t="s">
        <v>795</v>
      </c>
      <c r="J2" s="202" t="s">
        <v>794</v>
      </c>
      <c r="K2" s="202" t="s">
        <v>793</v>
      </c>
      <c r="L2" s="364"/>
      <c r="M2" s="364"/>
    </row>
    <row r="3" spans="1:15" ht="15.75" x14ac:dyDescent="0.25">
      <c r="A3" s="326"/>
      <c r="B3" s="341"/>
      <c r="C3" s="341"/>
      <c r="E3" s="201">
        <v>1</v>
      </c>
      <c r="F3" s="365">
        <v>2</v>
      </c>
      <c r="G3" s="366"/>
      <c r="H3" s="201">
        <v>3</v>
      </c>
      <c r="I3" s="201">
        <v>4</v>
      </c>
      <c r="J3" s="201">
        <v>5</v>
      </c>
      <c r="K3" s="201">
        <v>6</v>
      </c>
      <c r="L3" s="201">
        <v>7</v>
      </c>
      <c r="M3" s="201">
        <v>8</v>
      </c>
    </row>
    <row r="4" spans="1:15" ht="28.5" x14ac:dyDescent="0.25">
      <c r="A4" s="325"/>
      <c r="B4" s="339"/>
      <c r="C4" s="339"/>
      <c r="E4" s="197" t="s">
        <v>792</v>
      </c>
      <c r="F4" s="356" t="s">
        <v>791</v>
      </c>
      <c r="G4" s="358"/>
      <c r="H4" s="199"/>
      <c r="I4" s="199"/>
      <c r="J4" s="199"/>
      <c r="K4" s="199"/>
      <c r="L4" s="199"/>
      <c r="M4" s="199"/>
    </row>
    <row r="5" spans="1:15" ht="15.75" x14ac:dyDescent="0.25">
      <c r="A5" s="325"/>
      <c r="B5" s="339"/>
      <c r="C5" s="339"/>
      <c r="E5" s="193" t="s">
        <v>790</v>
      </c>
      <c r="F5" s="359" t="s">
        <v>789</v>
      </c>
      <c r="G5" s="360"/>
      <c r="H5" s="195">
        <v>1152.29</v>
      </c>
      <c r="I5" s="195">
        <f>C21</f>
        <v>19702.830000000002</v>
      </c>
      <c r="J5" s="195">
        <f>C22</f>
        <v>25439.27</v>
      </c>
      <c r="K5" s="195">
        <v>898.58</v>
      </c>
      <c r="L5" s="200">
        <f>SUM(H5:K5)</f>
        <v>47192.97</v>
      </c>
      <c r="M5" s="188" t="s">
        <v>762</v>
      </c>
    </row>
    <row r="6" spans="1:15" ht="30" x14ac:dyDescent="0.25">
      <c r="A6" s="325"/>
      <c r="B6" s="342" t="s">
        <v>1079</v>
      </c>
      <c r="C6" s="343">
        <f>C26</f>
        <v>65819.002620803803</v>
      </c>
      <c r="E6" s="193" t="s">
        <v>788</v>
      </c>
      <c r="F6" s="359" t="s">
        <v>787</v>
      </c>
      <c r="G6" s="360"/>
      <c r="H6" s="195">
        <f>H5*1.2</f>
        <v>1382.7479999999998</v>
      </c>
      <c r="I6" s="195">
        <f>I5*1.2</f>
        <v>23643.396000000001</v>
      </c>
      <c r="J6" s="195">
        <f>J5*1.2</f>
        <v>30527.124</v>
      </c>
      <c r="K6" s="195">
        <f>K5*1.2</f>
        <v>1078.296</v>
      </c>
      <c r="L6" s="200">
        <f>SUM(H6:K6)</f>
        <v>56631.563999999998</v>
      </c>
      <c r="M6" s="188" t="s">
        <v>762</v>
      </c>
    </row>
    <row r="7" spans="1:15" ht="15.75" x14ac:dyDescent="0.25">
      <c r="A7" s="325"/>
      <c r="B7" s="339"/>
      <c r="C7" s="339"/>
      <c r="E7" s="197" t="s">
        <v>1080</v>
      </c>
      <c r="F7" s="356" t="s">
        <v>786</v>
      </c>
      <c r="G7" s="357"/>
      <c r="H7" s="357"/>
      <c r="I7" s="358"/>
      <c r="J7" s="199"/>
      <c r="K7" s="199"/>
      <c r="L7" s="199"/>
      <c r="M7" s="198"/>
    </row>
    <row r="8" spans="1:15" ht="27.75" customHeight="1" x14ac:dyDescent="0.25">
      <c r="A8" s="326"/>
      <c r="B8" s="341"/>
      <c r="C8" s="341"/>
      <c r="E8" s="193" t="s">
        <v>1083</v>
      </c>
      <c r="F8" s="359" t="s">
        <v>777</v>
      </c>
      <c r="G8" s="360"/>
      <c r="H8" s="195">
        <f>1152.29/5</f>
        <v>230.458</v>
      </c>
      <c r="I8" s="195">
        <v>4721.5159990000002</v>
      </c>
      <c r="J8" s="195">
        <f>1328.40791*3+325.7375+953.051*5</f>
        <v>9076.21623</v>
      </c>
      <c r="K8" s="195">
        <f>898.58/5</f>
        <v>179.71600000000001</v>
      </c>
      <c r="L8" s="334">
        <f>SUM(H8:K8)</f>
        <v>14207.906229</v>
      </c>
      <c r="M8" s="188" t="s">
        <v>762</v>
      </c>
    </row>
    <row r="9" spans="1:15" ht="27.75" customHeight="1" x14ac:dyDescent="0.25">
      <c r="A9" s="325"/>
      <c r="B9" s="339"/>
      <c r="C9" s="339"/>
      <c r="E9" s="193" t="s">
        <v>1084</v>
      </c>
      <c r="F9" s="359" t="s">
        <v>775</v>
      </c>
      <c r="G9" s="360"/>
      <c r="H9" s="195">
        <f t="shared" ref="H9:H12" si="0">1152.29/5</f>
        <v>230.458</v>
      </c>
      <c r="I9" s="195">
        <v>2582.5339475000001</v>
      </c>
      <c r="J9" s="195">
        <f>888.6119*2+325.7375</f>
        <v>2102.9612999999999</v>
      </c>
      <c r="K9" s="195">
        <f t="shared" ref="K9:K12" si="1">898.58/5</f>
        <v>179.71600000000001</v>
      </c>
      <c r="L9" s="334">
        <f>SUM(H9:K9)</f>
        <v>5095.6692475</v>
      </c>
      <c r="M9" s="188" t="s">
        <v>762</v>
      </c>
    </row>
    <row r="10" spans="1:15" ht="27.75" customHeight="1" x14ac:dyDescent="0.25">
      <c r="A10" s="325"/>
      <c r="B10" s="344" t="s">
        <v>230</v>
      </c>
      <c r="C10" s="339"/>
      <c r="E10" s="193" t="s">
        <v>1085</v>
      </c>
      <c r="F10" s="359" t="s">
        <v>773</v>
      </c>
      <c r="G10" s="360"/>
      <c r="H10" s="195">
        <f t="shared" si="0"/>
        <v>230.458</v>
      </c>
      <c r="I10" s="195">
        <v>4054.2692510000002</v>
      </c>
      <c r="J10" s="195">
        <f>888.6119+760.50113+953.051*5</f>
        <v>6414.3680299999996</v>
      </c>
      <c r="K10" s="195">
        <f t="shared" si="1"/>
        <v>179.71600000000001</v>
      </c>
      <c r="L10" s="334">
        <f>SUM(H10:K10)</f>
        <v>10878.811281</v>
      </c>
      <c r="M10" s="188" t="s">
        <v>762</v>
      </c>
    </row>
    <row r="11" spans="1:15" ht="27.75" customHeight="1" x14ac:dyDescent="0.25">
      <c r="A11" s="325"/>
      <c r="B11" s="339"/>
      <c r="C11" s="339"/>
      <c r="E11" s="193" t="s">
        <v>1086</v>
      </c>
      <c r="F11" s="359" t="s">
        <v>771</v>
      </c>
      <c r="G11" s="360"/>
      <c r="H11" s="195">
        <f t="shared" si="0"/>
        <v>230.458</v>
      </c>
      <c r="I11" s="195">
        <v>7606.2622149999997</v>
      </c>
      <c r="J11" s="195">
        <f>860.03813+760.50113+953.051*4+1084.57052</f>
        <v>6517.3137800000004</v>
      </c>
      <c r="K11" s="195">
        <f t="shared" si="1"/>
        <v>179.71600000000001</v>
      </c>
      <c r="L11" s="334">
        <f>SUM(H11:K11)</f>
        <v>14533.749995</v>
      </c>
      <c r="M11" s="188" t="s">
        <v>762</v>
      </c>
    </row>
    <row r="12" spans="1:15" ht="27.75" customHeight="1" x14ac:dyDescent="0.25">
      <c r="A12" s="327"/>
      <c r="B12" s="351" t="s">
        <v>785</v>
      </c>
      <c r="C12" s="351"/>
      <c r="E12" s="193" t="s">
        <v>1087</v>
      </c>
      <c r="F12" s="359" t="s">
        <v>769</v>
      </c>
      <c r="G12" s="360"/>
      <c r="H12" s="195">
        <f t="shared" si="0"/>
        <v>230.458</v>
      </c>
      <c r="I12" s="195">
        <v>487.25110000000001</v>
      </c>
      <c r="J12" s="195">
        <v>1328.4079099999999</v>
      </c>
      <c r="K12" s="195">
        <f t="shared" si="1"/>
        <v>179.71600000000001</v>
      </c>
      <c r="L12" s="334">
        <v>2476.8304975000028</v>
      </c>
      <c r="M12" s="188" t="s">
        <v>762</v>
      </c>
      <c r="N12" s="321"/>
      <c r="O12" s="321"/>
    </row>
    <row r="13" spans="1:15" ht="15.75" x14ac:dyDescent="0.25">
      <c r="A13" s="325"/>
      <c r="B13" s="339"/>
      <c r="C13" s="339"/>
      <c r="E13" s="491" t="s">
        <v>1088</v>
      </c>
      <c r="F13" s="361" t="s">
        <v>768</v>
      </c>
      <c r="G13" s="362"/>
      <c r="H13" s="192">
        <f>SUM(H8:H12)</f>
        <v>1152.29</v>
      </c>
      <c r="I13" s="192">
        <v>19702.830000000002</v>
      </c>
      <c r="J13" s="322">
        <f>SUM(J8:J12)</f>
        <v>25439.267249999997</v>
      </c>
      <c r="K13" s="192">
        <f>SUM(K8:K12)</f>
        <v>898.58</v>
      </c>
      <c r="L13" s="192">
        <f>SUM(L8:L12)</f>
        <v>47192.967250000002</v>
      </c>
      <c r="M13" s="188" t="s">
        <v>762</v>
      </c>
    </row>
    <row r="14" spans="1:15" ht="120.75" customHeight="1" x14ac:dyDescent="0.25">
      <c r="A14" s="325"/>
      <c r="B14" s="490" t="s">
        <v>4</v>
      </c>
      <c r="C14" s="490"/>
      <c r="E14" s="197" t="s">
        <v>1081</v>
      </c>
      <c r="F14" s="356" t="s">
        <v>784</v>
      </c>
      <c r="G14" s="357"/>
      <c r="H14" s="357"/>
      <c r="I14" s="357"/>
      <c r="J14" s="358"/>
      <c r="K14" s="199"/>
      <c r="L14" s="199"/>
      <c r="M14" s="198"/>
    </row>
    <row r="15" spans="1:15" ht="15.75" x14ac:dyDescent="0.25">
      <c r="A15" s="326"/>
      <c r="B15" s="352" t="s">
        <v>5</v>
      </c>
      <c r="C15" s="352"/>
      <c r="E15" s="193" t="s">
        <v>1089</v>
      </c>
      <c r="F15" s="354" t="s">
        <v>777</v>
      </c>
      <c r="G15" s="354"/>
      <c r="H15" s="195">
        <f>H8*$M$15/100</f>
        <v>248.43372400000001</v>
      </c>
      <c r="I15" s="195">
        <f>I8*$M$15/100</f>
        <v>5089.7942469220006</v>
      </c>
      <c r="J15" s="195">
        <f>J8*$M$15/100</f>
        <v>9784.1610959399986</v>
      </c>
      <c r="K15" s="195">
        <f>K8*$M$15/100</f>
        <v>193.73384799999999</v>
      </c>
      <c r="L15" s="195">
        <f>SUM(H15:K15)</f>
        <v>15316.122914862</v>
      </c>
      <c r="M15" s="194">
        <v>107.8</v>
      </c>
    </row>
    <row r="16" spans="1:15" ht="15.75" x14ac:dyDescent="0.25">
      <c r="A16" s="325"/>
      <c r="B16" s="339"/>
      <c r="C16" s="339"/>
      <c r="E16" s="193" t="s">
        <v>1090</v>
      </c>
      <c r="F16" s="354" t="s">
        <v>775</v>
      </c>
      <c r="G16" s="354"/>
      <c r="H16" s="195">
        <f>H9*$M$15/100*$M$16/100</f>
        <v>261.60071137199998</v>
      </c>
      <c r="I16" s="195">
        <f>I9*$M$15/100*$M$16/100</f>
        <v>2931.5220899614651</v>
      </c>
      <c r="J16" s="195">
        <f>J9*$M$15/100*$M$16/100</f>
        <v>2387.1428723142003</v>
      </c>
      <c r="K16" s="195">
        <f>K9*$M$15/100*$M$16/100</f>
        <v>204.00174194399997</v>
      </c>
      <c r="L16" s="195">
        <f t="shared" ref="L16:L19" si="2">SUM(H16:K16)</f>
        <v>5784.2674155916657</v>
      </c>
      <c r="M16" s="194">
        <v>105.3</v>
      </c>
    </row>
    <row r="17" spans="1:13" ht="15.75" x14ac:dyDescent="0.25">
      <c r="A17" s="325"/>
      <c r="B17" s="339"/>
      <c r="C17" s="339"/>
      <c r="E17" s="193" t="s">
        <v>1091</v>
      </c>
      <c r="F17" s="354" t="s">
        <v>773</v>
      </c>
      <c r="G17" s="354"/>
      <c r="H17" s="195">
        <f>H10*$M$15/100*$M$16/100*$M$17/100</f>
        <v>273.11114267236803</v>
      </c>
      <c r="I17" s="195">
        <f>I10*$M$15/100*$M$16/100*$M$17/100</f>
        <v>4804.632982331078</v>
      </c>
      <c r="J17" s="195">
        <f>J10*$M$15/100*$M$16/100*$M$17/100</f>
        <v>7601.5385978981249</v>
      </c>
      <c r="K17" s="195">
        <f>K10*$M$15/100*$M$16/100*$M$17/100</f>
        <v>212.97781858953601</v>
      </c>
      <c r="L17" s="195">
        <f t="shared" si="2"/>
        <v>12892.260541491107</v>
      </c>
      <c r="M17" s="194">
        <v>104.4</v>
      </c>
    </row>
    <row r="18" spans="1:13" ht="30" x14ac:dyDescent="0.25">
      <c r="A18" s="328" t="s">
        <v>20</v>
      </c>
      <c r="B18" s="329" t="s">
        <v>783</v>
      </c>
      <c r="C18" s="336" t="s">
        <v>782</v>
      </c>
      <c r="E18" s="193" t="s">
        <v>1092</v>
      </c>
      <c r="F18" s="354" t="s">
        <v>771</v>
      </c>
      <c r="G18" s="354"/>
      <c r="H18" s="195">
        <f>H11*$M$15/100*$M$16/100*$M$17/100*$M$18/100</f>
        <v>285.12803294995223</v>
      </c>
      <c r="I18" s="195">
        <f>I11*$M$15/100*$M$16/100*$M$17/100*$M$18/100</f>
        <v>9410.6456858277706</v>
      </c>
      <c r="J18" s="195">
        <f>J11*$M$15/100*$M$16/100*$M$17/100*$M$18/100</f>
        <v>8063.3731882122465</v>
      </c>
      <c r="K18" s="195">
        <f>K11*$M$15/100*$M$16/100*$M$17/100*$M$18/100</f>
        <v>222.3488426074756</v>
      </c>
      <c r="L18" s="195">
        <f t="shared" si="2"/>
        <v>17981.495749597445</v>
      </c>
      <c r="M18" s="194">
        <v>104.4</v>
      </c>
    </row>
    <row r="19" spans="1:13" x14ac:dyDescent="0.25">
      <c r="A19" s="328">
        <v>1</v>
      </c>
      <c r="B19" s="329">
        <v>2</v>
      </c>
      <c r="C19" s="337">
        <v>3</v>
      </c>
      <c r="E19" s="193" t="s">
        <v>1093</v>
      </c>
      <c r="F19" s="354" t="s">
        <v>769</v>
      </c>
      <c r="G19" s="354"/>
      <c r="H19" s="195">
        <f>H12*$M$15/100*$M$16/100*$M$17/100*$M$18/100*$M$19/100</f>
        <v>297.67366639975012</v>
      </c>
      <c r="I19" s="195">
        <f>I12*$M$15/100*$M$16/100*$M$17/100*$M$18/100*$M$19/100</f>
        <v>629.36336076122893</v>
      </c>
      <c r="J19" s="195">
        <f>J12*$M$15/100*$M$16/100*$M$17/100*$M$18/100*$M$19/100</f>
        <v>1715.8530102844306</v>
      </c>
      <c r="K19" s="195">
        <f>K12*$M$15/100*$M$16/100*$M$17/100*$M$18/100*$M$19/100</f>
        <v>232.13219168220454</v>
      </c>
      <c r="L19" s="195">
        <f t="shared" si="2"/>
        <v>2875.0222291276141</v>
      </c>
      <c r="M19" s="194">
        <v>104.4</v>
      </c>
    </row>
    <row r="20" spans="1:13" x14ac:dyDescent="0.25">
      <c r="A20" s="330">
        <v>1</v>
      </c>
      <c r="B20" s="345" t="s">
        <v>781</v>
      </c>
      <c r="C20" s="346">
        <f>' ССРСС'!H54</f>
        <v>46941.98</v>
      </c>
      <c r="D20" s="331"/>
      <c r="E20" s="491" t="s">
        <v>1094</v>
      </c>
      <c r="F20" s="355" t="s">
        <v>768</v>
      </c>
      <c r="G20" s="355"/>
      <c r="H20" s="192">
        <f>SUM(H15:H19)</f>
        <v>1365.9472773940704</v>
      </c>
      <c r="I20" s="192">
        <f>SUM(I15:I19)</f>
        <v>22865.958365803541</v>
      </c>
      <c r="J20" s="192">
        <f>SUM(J15:J19)</f>
        <v>29552.068764648997</v>
      </c>
      <c r="K20" s="192">
        <f>SUM(K15:K19)</f>
        <v>1065.1944428232161</v>
      </c>
      <c r="L20" s="335">
        <f>SUM(L15:L19)</f>
        <v>54849.168850669834</v>
      </c>
      <c r="M20" s="191"/>
    </row>
    <row r="21" spans="1:13" x14ac:dyDescent="0.25">
      <c r="A21" s="330">
        <v>1.1000000000000001</v>
      </c>
      <c r="B21" s="345" t="s">
        <v>780</v>
      </c>
      <c r="C21" s="347">
        <f>' ССРСС'!D52+' ССРСС'!E52</f>
        <v>19702.830000000002</v>
      </c>
      <c r="D21" s="331"/>
      <c r="E21" s="197" t="s">
        <v>1082</v>
      </c>
      <c r="F21" s="356" t="s">
        <v>779</v>
      </c>
      <c r="G21" s="357"/>
      <c r="H21" s="357"/>
      <c r="I21" s="357"/>
      <c r="J21" s="358"/>
      <c r="K21" s="492"/>
      <c r="L21" s="492"/>
      <c r="M21" s="493"/>
    </row>
    <row r="22" spans="1:13" x14ac:dyDescent="0.25">
      <c r="A22" s="330">
        <v>1.2</v>
      </c>
      <c r="B22" s="345" t="s">
        <v>778</v>
      </c>
      <c r="C22" s="348">
        <f>' ССРСС'!F52</f>
        <v>25439.27</v>
      </c>
      <c r="D22" s="331"/>
      <c r="E22" s="193" t="s">
        <v>1095</v>
      </c>
      <c r="F22" s="354" t="s">
        <v>777</v>
      </c>
      <c r="G22" s="354"/>
      <c r="H22" s="196">
        <f>H8*$M$22/100*1.2</f>
        <v>298.12046880000003</v>
      </c>
      <c r="I22" s="196">
        <f>I8*$M$22/100*1.2</f>
        <v>6107.7530963064009</v>
      </c>
      <c r="J22" s="196">
        <f>J8*$M$22/100*1.2</f>
        <v>11740.993315127998</v>
      </c>
      <c r="K22" s="196">
        <f>K8*$M$22/100*1.2</f>
        <v>232.48061759999999</v>
      </c>
      <c r="L22" s="196">
        <f>SUM(H22:K22)</f>
        <v>18379.347497834398</v>
      </c>
      <c r="M22" s="194">
        <v>107.8</v>
      </c>
    </row>
    <row r="23" spans="1:13" x14ac:dyDescent="0.25">
      <c r="A23" s="330">
        <v>1.3</v>
      </c>
      <c r="B23" s="345" t="s">
        <v>776</v>
      </c>
      <c r="C23" s="348">
        <f>' ССРСС'!G52</f>
        <v>1799.88</v>
      </c>
      <c r="D23" s="331"/>
      <c r="E23" s="193" t="s">
        <v>1096</v>
      </c>
      <c r="F23" s="354" t="s">
        <v>775</v>
      </c>
      <c r="G23" s="354"/>
      <c r="H23" s="196">
        <f>H9*$M$22/100*$M$23/100*1.2</f>
        <v>313.92085364639996</v>
      </c>
      <c r="I23" s="196">
        <f>I9*$M$22/100*$M$23/100*1.2</f>
        <v>3517.8265079537582</v>
      </c>
      <c r="J23" s="196">
        <f>J9*$M$22/100*$M$23/100*1.2</f>
        <v>2864.5714467770404</v>
      </c>
      <c r="K23" s="196">
        <f>K9*$M$22/100*$M$23/100*1.2</f>
        <v>244.80209033279996</v>
      </c>
      <c r="L23" s="196">
        <f>SUM(H23:K23)</f>
        <v>6941.1208987099981</v>
      </c>
      <c r="M23" s="194">
        <v>105.3</v>
      </c>
    </row>
    <row r="24" spans="1:13" x14ac:dyDescent="0.25">
      <c r="A24" s="330">
        <v>2</v>
      </c>
      <c r="B24" s="345" t="s">
        <v>774</v>
      </c>
      <c r="C24" s="348">
        <f>' ССРСС'!H58</f>
        <v>56330.376000000004</v>
      </c>
      <c r="D24" s="331"/>
      <c r="E24" s="193" t="s">
        <v>1097</v>
      </c>
      <c r="F24" s="354" t="s">
        <v>773</v>
      </c>
      <c r="G24" s="354"/>
      <c r="H24" s="196">
        <f>H10*$M$22/100*$M$23/100*$M$24/100*1.2</f>
        <v>327.73337120684164</v>
      </c>
      <c r="I24" s="196">
        <f>I10*$M$22/100*$M$23/100*$M$24/100*1.2</f>
        <v>5765.5595787972934</v>
      </c>
      <c r="J24" s="196">
        <f>J10*$M$22/100*$M$23/100*$M$24/100*1.2</f>
        <v>9121.8463174777498</v>
      </c>
      <c r="K24" s="196">
        <f>K10*$M$22/100*$M$23/100*$M$24/100*1.2</f>
        <v>255.57338230744321</v>
      </c>
      <c r="L24" s="196">
        <f>SUM(H24:K24)</f>
        <v>15470.712649789328</v>
      </c>
      <c r="M24" s="194">
        <v>104.4</v>
      </c>
    </row>
    <row r="25" spans="1:13" x14ac:dyDescent="0.25">
      <c r="A25" s="330">
        <v>2.1</v>
      </c>
      <c r="B25" s="345" t="s">
        <v>772</v>
      </c>
      <c r="C25" s="348">
        <f>' ССРСС'!H57</f>
        <v>9388.4</v>
      </c>
      <c r="E25" s="193" t="s">
        <v>1098</v>
      </c>
      <c r="F25" s="354" t="s">
        <v>771</v>
      </c>
      <c r="G25" s="354"/>
      <c r="H25" s="196">
        <f>H11*$M$22/100*$M$23/100*$M$24/100*$M$25/100*1.2</f>
        <v>342.15363953994267</v>
      </c>
      <c r="I25" s="196">
        <f>I11*$M$22/100*$M$23/100*$M$24/100*$M$25/100*1.2</f>
        <v>11292.774822993324</v>
      </c>
      <c r="J25" s="196">
        <f>J11*$M$22/100*$M$23/100*$M$24/100*$M$25/100*1.2</f>
        <v>9676.0478258546955</v>
      </c>
      <c r="K25" s="196">
        <f>K11*$M$22/100*$M$23/100*$M$24/100*$M$25/100*1.2</f>
        <v>266.8186111289707</v>
      </c>
      <c r="L25" s="196">
        <f>SUM(H25:K25)</f>
        <v>21577.794899516935</v>
      </c>
      <c r="M25" s="194">
        <v>104.4</v>
      </c>
    </row>
    <row r="26" spans="1:13" ht="30" x14ac:dyDescent="0.25">
      <c r="A26" s="330">
        <v>3</v>
      </c>
      <c r="B26" s="345" t="s">
        <v>770</v>
      </c>
      <c r="C26" s="349">
        <f>L30</f>
        <v>65819.002620803803</v>
      </c>
      <c r="D26" s="332">
        <f>C26/1.2</f>
        <v>54849.168850669841</v>
      </c>
      <c r="E26" s="193" t="s">
        <v>1099</v>
      </c>
      <c r="F26" s="354" t="s">
        <v>769</v>
      </c>
      <c r="G26" s="354"/>
      <c r="H26" s="195">
        <f>H12*$M$22/100*$M$23/100*$M$24/100*$M$25/100*$M$26/100*1.2</f>
        <v>357.20839967970011</v>
      </c>
      <c r="I26" s="195">
        <f>I12*$M$22/100*$M$23/100*$M$24/100*$M$25/100*$M$26/100*1.2</f>
        <v>755.23603291347467</v>
      </c>
      <c r="J26" s="195">
        <f>J12*$M$22/100*$M$23/100*$M$24/100*$M$25/100*$M$26/100*1.2</f>
        <v>2059.0236123413165</v>
      </c>
      <c r="K26" s="195">
        <f>K12*$M$22/100*$M$23/100*$M$24/100*$M$25/100*$M$26/100*1.2</f>
        <v>278.55863001864543</v>
      </c>
      <c r="L26" s="195">
        <f>SUM(H26:K26)</f>
        <v>3450.026674953137</v>
      </c>
      <c r="M26" s="194">
        <v>104.4</v>
      </c>
    </row>
    <row r="27" spans="1:13" ht="15.75" x14ac:dyDescent="0.25">
      <c r="A27" s="325"/>
      <c r="C27" s="339"/>
      <c r="E27" s="491" t="s">
        <v>1100</v>
      </c>
      <c r="F27" s="355" t="s">
        <v>768</v>
      </c>
      <c r="G27" s="355"/>
      <c r="H27" s="192">
        <f>SUM(H22:H26)</f>
        <v>1639.1367328728843</v>
      </c>
      <c r="I27" s="192">
        <f>SUM(I22:I26)</f>
        <v>27439.150038964253</v>
      </c>
      <c r="J27" s="192">
        <f>SUM(J22:J26)</f>
        <v>35462.482517578806</v>
      </c>
      <c r="K27" s="192">
        <f>SUM(K22:K26)</f>
        <v>1278.2333313878594</v>
      </c>
      <c r="L27" s="192">
        <f>SUM(L22:L26)</f>
        <v>65819.002620803803</v>
      </c>
      <c r="M27" s="191"/>
    </row>
    <row r="28" spans="1:13" ht="15.75" x14ac:dyDescent="0.25">
      <c r="A28" s="325"/>
      <c r="C28" s="339"/>
      <c r="E28" s="197" t="s">
        <v>1101</v>
      </c>
      <c r="F28" s="494" t="s">
        <v>1102</v>
      </c>
      <c r="G28" s="494"/>
      <c r="H28" s="494"/>
      <c r="I28" s="494"/>
      <c r="J28" s="494"/>
      <c r="K28" s="494"/>
      <c r="L28" s="494"/>
      <c r="M28" s="494"/>
    </row>
    <row r="29" spans="1:13" ht="25.5" customHeight="1" x14ac:dyDescent="0.25">
      <c r="A29" s="353" t="s">
        <v>767</v>
      </c>
      <c r="B29" s="353"/>
      <c r="C29" s="353"/>
      <c r="E29" s="190" t="s">
        <v>766</v>
      </c>
      <c r="F29" s="374" t="s">
        <v>765</v>
      </c>
      <c r="G29" s="374"/>
      <c r="H29" s="189">
        <f>H20</f>
        <v>1365.9472773940704</v>
      </c>
      <c r="I29" s="189">
        <f>I20</f>
        <v>22865.958365803541</v>
      </c>
      <c r="J29" s="189">
        <f>J20</f>
        <v>29552.068764648997</v>
      </c>
      <c r="K29" s="189">
        <f>K20</f>
        <v>1065.1944428232161</v>
      </c>
      <c r="L29" s="189">
        <f>SUM(H29:K29)</f>
        <v>54849.168850669819</v>
      </c>
      <c r="M29" s="188" t="s">
        <v>762</v>
      </c>
    </row>
    <row r="30" spans="1:13" x14ac:dyDescent="0.25">
      <c r="E30" s="190" t="s">
        <v>764</v>
      </c>
      <c r="F30" s="374" t="s">
        <v>763</v>
      </c>
      <c r="G30" s="374"/>
      <c r="H30" s="189">
        <f>H27</f>
        <v>1639.1367328728843</v>
      </c>
      <c r="I30" s="189">
        <f>I27</f>
        <v>27439.150038964253</v>
      </c>
      <c r="J30" s="189">
        <f>J27</f>
        <v>35462.482517578806</v>
      </c>
      <c r="K30" s="189">
        <f>K27</f>
        <v>1278.2333313878594</v>
      </c>
      <c r="L30" s="189">
        <f>SUM(H30:K30)</f>
        <v>65819.002620803803</v>
      </c>
      <c r="M30" s="188" t="s">
        <v>762</v>
      </c>
    </row>
    <row r="32" spans="1:13" ht="15" customHeight="1" x14ac:dyDescent="0.25"/>
    <row r="33" spans="3:3" x14ac:dyDescent="0.25">
      <c r="C33" s="333"/>
    </row>
    <row r="36" spans="3:3" ht="15" customHeight="1" x14ac:dyDescent="0.25"/>
    <row r="37" spans="3:3" ht="15" customHeight="1" x14ac:dyDescent="0.25"/>
    <row r="38" spans="3:3" ht="14.25" customHeight="1" x14ac:dyDescent="0.25"/>
    <row r="40" spans="3:3" ht="14.25" customHeight="1" x14ac:dyDescent="0.25"/>
    <row r="42" spans="3:3" ht="14.25" customHeight="1" x14ac:dyDescent="0.25"/>
    <row r="44" spans="3:3" ht="14.25" customHeight="1" x14ac:dyDescent="0.25"/>
    <row r="45" spans="3:3" ht="15" customHeight="1" x14ac:dyDescent="0.25"/>
    <row r="46" spans="3:3" ht="15" customHeight="1" x14ac:dyDescent="0.25"/>
    <row r="47" spans="3:3" ht="15" customHeight="1" x14ac:dyDescent="0.25"/>
    <row r="48" spans="3: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5" ht="14.25" customHeight="1" x14ac:dyDescent="0.25"/>
  </sheetData>
  <mergeCells count="37">
    <mergeCell ref="E1:E2"/>
    <mergeCell ref="F1:G2"/>
    <mergeCell ref="H1:K1"/>
    <mergeCell ref="L1:L2"/>
    <mergeCell ref="F30:G30"/>
    <mergeCell ref="F24:G24"/>
    <mergeCell ref="F25:G25"/>
    <mergeCell ref="F26:G26"/>
    <mergeCell ref="F27:G27"/>
    <mergeCell ref="F29:G29"/>
    <mergeCell ref="F7:I7"/>
    <mergeCell ref="F8:G8"/>
    <mergeCell ref="F9:G9"/>
    <mergeCell ref="F10:G10"/>
    <mergeCell ref="F11:G11"/>
    <mergeCell ref="F18:G18"/>
    <mergeCell ref="M1:M2"/>
    <mergeCell ref="F3:G3"/>
    <mergeCell ref="F4:G4"/>
    <mergeCell ref="F5:G5"/>
    <mergeCell ref="F6:G6"/>
    <mergeCell ref="B12:C12"/>
    <mergeCell ref="B14:C14"/>
    <mergeCell ref="B15:C15"/>
    <mergeCell ref="A29:C29"/>
    <mergeCell ref="F19:G19"/>
    <mergeCell ref="F20:G20"/>
    <mergeCell ref="F21:J21"/>
    <mergeCell ref="F22:G22"/>
    <mergeCell ref="F23:G23"/>
    <mergeCell ref="F12:G12"/>
    <mergeCell ref="F13:G13"/>
    <mergeCell ref="F14:J14"/>
    <mergeCell ref="F15:G15"/>
    <mergeCell ref="F16:G16"/>
    <mergeCell ref="F17:G17"/>
    <mergeCell ref="F28:M28"/>
  </mergeCells>
  <phoneticPr fontId="54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CH69"/>
  <sheetViews>
    <sheetView topLeftCell="A19" zoomScaleNormal="100" workbookViewId="0">
      <selection activeCell="C34" sqref="C34:I35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9.42578125" style="1" customWidth="1"/>
    <col min="8" max="8" width="10.140625" style="1" customWidth="1"/>
    <col min="9" max="9" width="11.85546875" style="1" customWidth="1"/>
    <col min="10" max="10" width="12.140625" style="1" customWidth="1"/>
    <col min="11" max="14" width="10.7109375" style="1" customWidth="1"/>
    <col min="15" max="16" width="11" style="1" customWidth="1"/>
    <col min="17" max="19" width="8.7109375" style="1" customWidth="1"/>
    <col min="20" max="23" width="50" style="2" hidden="1" customWidth="1"/>
    <col min="24" max="28" width="54.140625" style="2" hidden="1" customWidth="1"/>
    <col min="29" max="60" width="180.28515625" style="3" hidden="1" customWidth="1"/>
    <col min="61" max="65" width="52.140625" style="4" hidden="1" customWidth="1"/>
    <col min="66" max="77" width="130.28515625" style="4" hidden="1" customWidth="1"/>
    <col min="78" max="78" width="180.28515625" style="5" hidden="1" customWidth="1"/>
    <col min="79" max="81" width="34.140625" style="2" hidden="1" customWidth="1"/>
    <col min="82" max="85" width="103.28515625" style="6" hidden="1" customWidth="1"/>
    <col min="86" max="86" width="81.28515625" style="6" hidden="1" customWidth="1"/>
    <col min="87" max="16384" width="9.140625" style="1"/>
  </cols>
  <sheetData>
    <row r="1" spans="1:65" s="7" customFormat="1" ht="15" x14ac:dyDescent="0.25">
      <c r="A1" s="431" t="s">
        <v>0</v>
      </c>
      <c r="B1" s="431"/>
      <c r="C1" s="431"/>
      <c r="D1" s="75"/>
      <c r="E1" s="76"/>
      <c r="F1" s="76"/>
      <c r="G1" s="76"/>
      <c r="H1" s="75"/>
      <c r="I1" s="76"/>
      <c r="J1" s="76"/>
      <c r="K1" s="75"/>
      <c r="L1" s="76"/>
      <c r="M1" s="431" t="s">
        <v>1</v>
      </c>
      <c r="N1" s="431"/>
      <c r="O1" s="431"/>
      <c r="P1" s="431"/>
    </row>
    <row r="2" spans="1:65" s="7" customFormat="1" ht="11.25" customHeight="1" x14ac:dyDescent="0.25">
      <c r="A2" s="432"/>
      <c r="B2" s="432"/>
      <c r="C2" s="432"/>
      <c r="D2" s="432"/>
      <c r="E2" s="76"/>
      <c r="F2" s="76"/>
      <c r="G2" s="77"/>
      <c r="H2" s="77"/>
      <c r="I2" s="76"/>
      <c r="J2" s="77"/>
      <c r="K2" s="77"/>
      <c r="L2" s="433"/>
      <c r="M2" s="433"/>
      <c r="N2" s="433"/>
      <c r="O2" s="433"/>
      <c r="P2" s="433"/>
    </row>
    <row r="3" spans="1:65" s="7" customFormat="1" ht="11.25" customHeight="1" x14ac:dyDescent="0.25">
      <c r="A3" s="411"/>
      <c r="B3" s="411"/>
      <c r="C3" s="411"/>
      <c r="D3" s="411"/>
      <c r="E3" s="76"/>
      <c r="F3" s="76"/>
      <c r="G3" s="77"/>
      <c r="H3" s="77"/>
      <c r="I3" s="76"/>
      <c r="J3" s="77"/>
      <c r="K3" s="77"/>
      <c r="L3" s="411"/>
      <c r="M3" s="411"/>
      <c r="N3" s="411"/>
      <c r="O3" s="411"/>
      <c r="P3" s="411"/>
    </row>
    <row r="4" spans="1:65" s="7" customFormat="1" ht="15" x14ac:dyDescent="0.25">
      <c r="A4" s="76" t="s">
        <v>406</v>
      </c>
      <c r="B4" s="78"/>
      <c r="C4" s="79"/>
      <c r="D4" s="80"/>
      <c r="E4" s="76"/>
      <c r="F4" s="76"/>
      <c r="G4" s="76"/>
      <c r="H4" s="76"/>
      <c r="I4" s="76"/>
      <c r="J4" s="76"/>
      <c r="K4" s="76"/>
      <c r="L4" s="76"/>
      <c r="M4" s="76"/>
      <c r="N4" s="434" t="s">
        <v>407</v>
      </c>
      <c r="O4" s="434"/>
      <c r="P4" s="80"/>
      <c r="T4" s="2" t="s">
        <v>2</v>
      </c>
      <c r="U4" s="2" t="s">
        <v>2</v>
      </c>
      <c r="V4" s="2" t="s">
        <v>2</v>
      </c>
      <c r="W4" s="2" t="s">
        <v>2</v>
      </c>
      <c r="X4" s="2" t="s">
        <v>2</v>
      </c>
      <c r="Y4" s="2" t="s">
        <v>2</v>
      </c>
      <c r="Z4" s="2" t="s">
        <v>2</v>
      </c>
      <c r="AA4" s="2" t="s">
        <v>2</v>
      </c>
      <c r="AB4" s="2" t="s">
        <v>2</v>
      </c>
    </row>
    <row r="5" spans="1:65" s="7" customFormat="1" ht="11.25" customHeight="1" x14ac:dyDescent="0.25">
      <c r="A5" s="76" t="s">
        <v>3</v>
      </c>
      <c r="B5" s="81"/>
      <c r="C5" s="81"/>
      <c r="D5" s="81"/>
      <c r="E5" s="76"/>
      <c r="F5" s="76"/>
      <c r="G5" s="76"/>
      <c r="H5" s="76"/>
      <c r="I5" s="76"/>
      <c r="J5" s="76"/>
      <c r="K5" s="76"/>
      <c r="L5" s="76"/>
      <c r="M5" s="76"/>
      <c r="N5" s="81"/>
      <c r="O5" s="81"/>
      <c r="P5" s="80" t="s">
        <v>3</v>
      </c>
    </row>
    <row r="6" spans="1:65" s="7" customFormat="1" ht="11.25" customHeight="1" x14ac:dyDescent="0.25">
      <c r="A6" s="8"/>
      <c r="B6" s="11"/>
      <c r="C6" s="11"/>
      <c r="D6" s="11"/>
      <c r="E6" s="8"/>
      <c r="F6" s="8"/>
      <c r="G6" s="8"/>
      <c r="H6" s="8"/>
      <c r="I6" s="8"/>
      <c r="J6" s="8"/>
      <c r="K6" s="8"/>
      <c r="L6" s="8"/>
      <c r="M6" s="8"/>
      <c r="N6" s="11"/>
      <c r="O6" s="11"/>
      <c r="P6" s="12"/>
    </row>
    <row r="7" spans="1:65" s="7" customFormat="1" ht="11.25" customHeight="1" x14ac:dyDescent="0.25">
      <c r="A7" s="8"/>
      <c r="B7" s="8"/>
      <c r="C7" s="8"/>
      <c r="D7" s="8"/>
      <c r="E7" s="8"/>
      <c r="F7" s="8"/>
      <c r="G7" s="8"/>
      <c r="H7" s="8"/>
      <c r="I7" s="8"/>
      <c r="J7" s="9"/>
      <c r="K7" s="8"/>
      <c r="L7" s="8"/>
      <c r="M7" s="8"/>
      <c r="N7" s="8"/>
      <c r="O7" s="8"/>
      <c r="P7" s="8"/>
    </row>
    <row r="8" spans="1:65" s="7" customFormat="1" ht="64.5" x14ac:dyDescent="0.25">
      <c r="A8" s="497" t="s">
        <v>4</v>
      </c>
      <c r="B8" s="497"/>
      <c r="C8" s="497"/>
      <c r="D8" s="497"/>
      <c r="E8" s="497"/>
      <c r="F8" s="497"/>
      <c r="G8" s="497"/>
      <c r="H8" s="497"/>
      <c r="I8" s="497"/>
      <c r="J8" s="497"/>
      <c r="K8" s="497"/>
      <c r="L8" s="497"/>
      <c r="M8" s="497"/>
      <c r="N8" s="497"/>
      <c r="O8" s="497"/>
      <c r="P8" s="497"/>
      <c r="AC8" s="13" t="s">
        <v>4</v>
      </c>
      <c r="AD8" s="13" t="s">
        <v>2</v>
      </c>
      <c r="AE8" s="13" t="s">
        <v>2</v>
      </c>
      <c r="AF8" s="13" t="s">
        <v>2</v>
      </c>
      <c r="AG8" s="13" t="s">
        <v>2</v>
      </c>
      <c r="AH8" s="13" t="s">
        <v>2</v>
      </c>
      <c r="AI8" s="13" t="s">
        <v>2</v>
      </c>
      <c r="AJ8" s="13" t="s">
        <v>2</v>
      </c>
      <c r="AK8" s="13" t="s">
        <v>2</v>
      </c>
      <c r="AL8" s="13" t="s">
        <v>2</v>
      </c>
      <c r="AM8" s="13" t="s">
        <v>2</v>
      </c>
      <c r="AN8" s="13" t="s">
        <v>2</v>
      </c>
      <c r="AO8" s="13" t="s">
        <v>2</v>
      </c>
      <c r="AP8" s="13" t="s">
        <v>2</v>
      </c>
      <c r="AQ8" s="13" t="s">
        <v>2</v>
      </c>
      <c r="AR8" s="13" t="s">
        <v>2</v>
      </c>
    </row>
    <row r="9" spans="1:65" s="7" customFormat="1" ht="15" x14ac:dyDescent="0.25">
      <c r="A9" s="406" t="s">
        <v>5</v>
      </c>
      <c r="B9" s="406"/>
      <c r="C9" s="406"/>
      <c r="D9" s="406"/>
      <c r="E9" s="406"/>
      <c r="F9" s="406"/>
      <c r="G9" s="406"/>
      <c r="H9" s="406"/>
      <c r="I9" s="406"/>
      <c r="J9" s="406"/>
      <c r="K9" s="406"/>
      <c r="L9" s="406"/>
      <c r="M9" s="406"/>
      <c r="N9" s="406"/>
      <c r="O9" s="406"/>
      <c r="P9" s="406"/>
    </row>
    <row r="10" spans="1:65" s="7" customFormat="1" ht="15" x14ac:dyDescent="0.25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</row>
    <row r="11" spans="1:65" s="7" customFormat="1" ht="28.5" customHeight="1" x14ac:dyDescent="0.25">
      <c r="A11" s="408" t="s">
        <v>529</v>
      </c>
      <c r="B11" s="408"/>
      <c r="C11" s="408"/>
      <c r="D11" s="408"/>
      <c r="E11" s="408"/>
      <c r="F11" s="408"/>
      <c r="G11" s="408"/>
      <c r="H11" s="408"/>
      <c r="I11" s="408"/>
      <c r="J11" s="408"/>
      <c r="K11" s="408"/>
      <c r="L11" s="408"/>
      <c r="M11" s="408"/>
      <c r="N11" s="408"/>
      <c r="O11" s="408"/>
      <c r="P11" s="408"/>
    </row>
    <row r="12" spans="1:65" s="7" customFormat="1" ht="21" customHeight="1" x14ac:dyDescent="0.25">
      <c r="A12" s="409" t="s">
        <v>6</v>
      </c>
      <c r="B12" s="409"/>
      <c r="C12" s="409"/>
      <c r="D12" s="409"/>
      <c r="E12" s="409"/>
      <c r="F12" s="409"/>
      <c r="G12" s="409"/>
      <c r="H12" s="409"/>
      <c r="I12" s="409"/>
      <c r="J12" s="409"/>
      <c r="K12" s="409"/>
      <c r="L12" s="409"/>
      <c r="M12" s="409"/>
      <c r="N12" s="409"/>
      <c r="O12" s="409"/>
      <c r="P12" s="409"/>
    </row>
    <row r="13" spans="1:65" s="7" customFormat="1" ht="38.25" customHeight="1" x14ac:dyDescent="0.25">
      <c r="A13" s="405" t="s">
        <v>1109</v>
      </c>
      <c r="B13" s="405"/>
      <c r="C13" s="405"/>
      <c r="D13" s="405"/>
      <c r="E13" s="405"/>
      <c r="F13" s="405"/>
      <c r="G13" s="405"/>
      <c r="H13" s="405"/>
      <c r="I13" s="405"/>
      <c r="J13" s="405"/>
      <c r="K13" s="405"/>
      <c r="L13" s="405"/>
      <c r="M13" s="405"/>
      <c r="N13" s="405"/>
      <c r="O13" s="405"/>
      <c r="P13" s="405"/>
      <c r="AS13" s="13" t="s">
        <v>348</v>
      </c>
      <c r="AT13" s="13" t="s">
        <v>2</v>
      </c>
      <c r="AU13" s="13" t="s">
        <v>2</v>
      </c>
      <c r="AV13" s="13" t="s">
        <v>2</v>
      </c>
      <c r="AW13" s="13" t="s">
        <v>2</v>
      </c>
      <c r="AX13" s="13" t="s">
        <v>2</v>
      </c>
      <c r="AY13" s="13" t="s">
        <v>2</v>
      </c>
      <c r="AZ13" s="13" t="s">
        <v>2</v>
      </c>
      <c r="BA13" s="13" t="s">
        <v>2</v>
      </c>
      <c r="BB13" s="13" t="s">
        <v>2</v>
      </c>
      <c r="BC13" s="13" t="s">
        <v>2</v>
      </c>
      <c r="BD13" s="13" t="s">
        <v>2</v>
      </c>
      <c r="BE13" s="13" t="s">
        <v>2</v>
      </c>
      <c r="BF13" s="13" t="s">
        <v>2</v>
      </c>
      <c r="BG13" s="13" t="s">
        <v>2</v>
      </c>
      <c r="BH13" s="13" t="s">
        <v>2</v>
      </c>
    </row>
    <row r="14" spans="1:65" s="7" customFormat="1" ht="15.75" customHeight="1" x14ac:dyDescent="0.25">
      <c r="A14" s="409" t="s">
        <v>8</v>
      </c>
      <c r="B14" s="409"/>
      <c r="C14" s="409"/>
      <c r="D14" s="409"/>
      <c r="E14" s="409"/>
      <c r="F14" s="409"/>
      <c r="G14" s="409"/>
      <c r="H14" s="409"/>
      <c r="I14" s="409"/>
      <c r="J14" s="409"/>
      <c r="K14" s="409"/>
      <c r="L14" s="409"/>
      <c r="M14" s="409"/>
      <c r="N14" s="409"/>
      <c r="O14" s="409"/>
      <c r="P14" s="409"/>
    </row>
    <row r="15" spans="1:65" s="7" customFormat="1" ht="15" x14ac:dyDescent="0.25">
      <c r="A15" s="8"/>
      <c r="B15" s="15" t="s">
        <v>9</v>
      </c>
      <c r="C15" s="418"/>
      <c r="D15" s="418"/>
      <c r="E15" s="418"/>
      <c r="F15" s="418"/>
      <c r="G15" s="418"/>
      <c r="H15" s="16"/>
      <c r="I15" s="16"/>
      <c r="J15" s="16"/>
      <c r="K15" s="16"/>
      <c r="L15" s="16"/>
      <c r="M15" s="16"/>
      <c r="N15" s="16"/>
      <c r="O15" s="8"/>
      <c r="P15" s="8"/>
      <c r="BI15" s="17" t="s">
        <v>335</v>
      </c>
      <c r="BJ15" s="17" t="s">
        <v>2</v>
      </c>
      <c r="BK15" s="17" t="s">
        <v>2</v>
      </c>
      <c r="BL15" s="17" t="s">
        <v>2</v>
      </c>
      <c r="BM15" s="17" t="s">
        <v>2</v>
      </c>
    </row>
    <row r="16" spans="1:65" s="7" customFormat="1" ht="12.75" customHeight="1" x14ac:dyDescent="0.25">
      <c r="B16" s="18" t="s">
        <v>10</v>
      </c>
      <c r="C16" s="18"/>
      <c r="D16" s="19"/>
      <c r="E16" s="498">
        <v>3297.578</v>
      </c>
      <c r="F16" s="21" t="s">
        <v>11</v>
      </c>
      <c r="H16" s="18"/>
      <c r="I16" s="18"/>
      <c r="J16" s="18"/>
      <c r="K16" s="18"/>
      <c r="L16" s="18"/>
      <c r="M16" s="22"/>
      <c r="N16" s="18"/>
    </row>
    <row r="17" spans="1:81" s="7" customFormat="1" ht="12.75" customHeight="1" x14ac:dyDescent="0.25">
      <c r="B17" s="18" t="s">
        <v>12</v>
      </c>
      <c r="D17" s="19"/>
      <c r="E17" s="20">
        <v>285.846</v>
      </c>
      <c r="F17" s="21" t="s">
        <v>11</v>
      </c>
      <c r="H17" s="18"/>
      <c r="I17" s="18"/>
      <c r="J17" s="18"/>
      <c r="K17" s="18"/>
      <c r="L17" s="18"/>
      <c r="M17" s="22"/>
      <c r="N17" s="18"/>
    </row>
    <row r="18" spans="1:81" s="7" customFormat="1" ht="12.75" customHeight="1" x14ac:dyDescent="0.25">
      <c r="B18" s="18" t="s">
        <v>13</v>
      </c>
      <c r="D18" s="19"/>
      <c r="E18" s="20">
        <v>345.89699999999999</v>
      </c>
      <c r="F18" s="21" t="s">
        <v>11</v>
      </c>
      <c r="H18" s="18"/>
      <c r="I18" s="18"/>
      <c r="J18" s="18"/>
      <c r="K18" s="18"/>
      <c r="L18" s="18"/>
      <c r="M18" s="22"/>
      <c r="N18" s="18"/>
    </row>
    <row r="19" spans="1:81" s="7" customFormat="1" ht="12.75" customHeight="1" x14ac:dyDescent="0.25">
      <c r="B19" s="18" t="s">
        <v>318</v>
      </c>
      <c r="D19" s="19"/>
      <c r="E19" s="20">
        <v>2665.8359999999998</v>
      </c>
      <c r="F19" s="21" t="s">
        <v>11</v>
      </c>
      <c r="H19" s="18"/>
      <c r="I19" s="18"/>
      <c r="J19" s="18"/>
      <c r="K19" s="18"/>
      <c r="L19" s="18"/>
      <c r="M19" s="22"/>
      <c r="N19" s="18"/>
    </row>
    <row r="20" spans="1:81" s="7" customFormat="1" ht="12.75" customHeight="1" x14ac:dyDescent="0.25">
      <c r="B20" s="18" t="s">
        <v>14</v>
      </c>
      <c r="C20" s="18"/>
      <c r="D20" s="19"/>
      <c r="E20" s="20">
        <v>199.595</v>
      </c>
      <c r="F20" s="21" t="s">
        <v>11</v>
      </c>
      <c r="H20" s="18"/>
      <c r="J20" s="18"/>
      <c r="K20" s="18"/>
      <c r="L20" s="18"/>
      <c r="M20" s="9"/>
      <c r="N20" s="23"/>
    </row>
    <row r="21" spans="1:81" s="7" customFormat="1" ht="12.75" customHeight="1" x14ac:dyDescent="0.25">
      <c r="B21" s="18" t="s">
        <v>15</v>
      </c>
      <c r="C21" s="18"/>
      <c r="D21" s="10"/>
      <c r="E21" s="24">
        <v>192.9</v>
      </c>
      <c r="F21" s="21" t="s">
        <v>16</v>
      </c>
      <c r="H21" s="18"/>
      <c r="J21" s="18"/>
      <c r="K21" s="18"/>
      <c r="L21" s="18"/>
      <c r="M21" s="25"/>
      <c r="N21" s="21"/>
    </row>
    <row r="22" spans="1:81" s="7" customFormat="1" ht="12.75" customHeight="1" x14ac:dyDescent="0.25">
      <c r="B22" s="18" t="s">
        <v>17</v>
      </c>
      <c r="C22" s="18"/>
      <c r="D22" s="10"/>
      <c r="E22" s="24">
        <v>36.93</v>
      </c>
      <c r="F22" s="21" t="s">
        <v>16</v>
      </c>
      <c r="H22" s="18"/>
      <c r="J22" s="18"/>
      <c r="K22" s="18"/>
      <c r="L22" s="18"/>
      <c r="M22" s="25"/>
      <c r="N22" s="21"/>
    </row>
    <row r="23" spans="1:81" s="7" customFormat="1" ht="15" x14ac:dyDescent="0.25">
      <c r="A23" s="8"/>
      <c r="B23" s="15" t="s">
        <v>18</v>
      </c>
      <c r="C23" s="15"/>
      <c r="D23" s="8"/>
      <c r="E23" s="419" t="s">
        <v>19</v>
      </c>
      <c r="F23" s="419"/>
      <c r="G23" s="419"/>
      <c r="H23" s="419"/>
      <c r="I23" s="419"/>
      <c r="J23" s="419"/>
      <c r="K23" s="419"/>
      <c r="L23" s="419"/>
      <c r="M23" s="419"/>
      <c r="N23" s="419"/>
      <c r="O23" s="419"/>
      <c r="P23" s="419"/>
      <c r="BN23" s="17" t="s">
        <v>349</v>
      </c>
      <c r="BO23" s="17" t="s">
        <v>2</v>
      </c>
      <c r="BP23" s="17" t="s">
        <v>2</v>
      </c>
      <c r="BQ23" s="17" t="s">
        <v>2</v>
      </c>
      <c r="BR23" s="17" t="s">
        <v>2</v>
      </c>
      <c r="BS23" s="17" t="s">
        <v>2</v>
      </c>
      <c r="BT23" s="17" t="s">
        <v>2</v>
      </c>
      <c r="BU23" s="17" t="s">
        <v>2</v>
      </c>
      <c r="BV23" s="17" t="s">
        <v>2</v>
      </c>
      <c r="BW23" s="17" t="s">
        <v>2</v>
      </c>
      <c r="BX23" s="17" t="s">
        <v>2</v>
      </c>
      <c r="BY23" s="17" t="s">
        <v>2</v>
      </c>
    </row>
    <row r="24" spans="1:81" s="7" customFormat="1" ht="12.75" customHeight="1" x14ac:dyDescent="0.25">
      <c r="A24" s="15"/>
      <c r="B24" s="15"/>
      <c r="C24" s="8"/>
      <c r="D24" s="15"/>
      <c r="E24" s="26"/>
      <c r="F24" s="27"/>
      <c r="G24" s="28"/>
      <c r="H24" s="28"/>
      <c r="I24" s="15"/>
      <c r="J24" s="15"/>
      <c r="K24" s="15"/>
      <c r="L24" s="29"/>
      <c r="M24" s="15"/>
      <c r="N24" s="8"/>
      <c r="O24" s="8"/>
      <c r="P24" s="8"/>
    </row>
    <row r="25" spans="1:81" s="7" customFormat="1" ht="36" customHeight="1" x14ac:dyDescent="0.25">
      <c r="A25" s="420" t="s">
        <v>20</v>
      </c>
      <c r="B25" s="420" t="s">
        <v>21</v>
      </c>
      <c r="C25" s="420" t="s">
        <v>22</v>
      </c>
      <c r="D25" s="420"/>
      <c r="E25" s="420"/>
      <c r="F25" s="420" t="s">
        <v>23</v>
      </c>
      <c r="G25" s="421" t="s">
        <v>24</v>
      </c>
      <c r="H25" s="422"/>
      <c r="I25" s="420" t="s">
        <v>25</v>
      </c>
      <c r="J25" s="420"/>
      <c r="K25" s="420"/>
      <c r="L25" s="420"/>
      <c r="M25" s="420"/>
      <c r="N25" s="420"/>
      <c r="O25" s="420" t="s">
        <v>26</v>
      </c>
      <c r="P25" s="420" t="s">
        <v>27</v>
      </c>
    </row>
    <row r="26" spans="1:81" s="7" customFormat="1" ht="36.75" customHeight="1" x14ac:dyDescent="0.25">
      <c r="A26" s="420"/>
      <c r="B26" s="420"/>
      <c r="C26" s="420"/>
      <c r="D26" s="420"/>
      <c r="E26" s="420"/>
      <c r="F26" s="420"/>
      <c r="G26" s="423" t="s">
        <v>28</v>
      </c>
      <c r="H26" s="423" t="s">
        <v>29</v>
      </c>
      <c r="I26" s="420" t="s">
        <v>28</v>
      </c>
      <c r="J26" s="420" t="s">
        <v>30</v>
      </c>
      <c r="K26" s="412" t="s">
        <v>31</v>
      </c>
      <c r="L26" s="412"/>
      <c r="M26" s="412"/>
      <c r="N26" s="412"/>
      <c r="O26" s="420"/>
      <c r="P26" s="420"/>
    </row>
    <row r="27" spans="1:81" s="7" customFormat="1" ht="15" x14ac:dyDescent="0.25">
      <c r="A27" s="420"/>
      <c r="B27" s="420"/>
      <c r="C27" s="420"/>
      <c r="D27" s="420"/>
      <c r="E27" s="420"/>
      <c r="F27" s="420"/>
      <c r="G27" s="424"/>
      <c r="H27" s="424"/>
      <c r="I27" s="420"/>
      <c r="J27" s="420"/>
      <c r="K27" s="31" t="s">
        <v>32</v>
      </c>
      <c r="L27" s="31" t="s">
        <v>33</v>
      </c>
      <c r="M27" s="31" t="s">
        <v>34</v>
      </c>
      <c r="N27" s="31" t="s">
        <v>35</v>
      </c>
      <c r="O27" s="420"/>
      <c r="P27" s="420"/>
    </row>
    <row r="28" spans="1:81" s="7" customFormat="1" ht="15" x14ac:dyDescent="0.25">
      <c r="A28" s="30">
        <v>1</v>
      </c>
      <c r="B28" s="30">
        <v>2</v>
      </c>
      <c r="C28" s="412">
        <v>3</v>
      </c>
      <c r="D28" s="412"/>
      <c r="E28" s="412"/>
      <c r="F28" s="30">
        <v>4</v>
      </c>
      <c r="G28" s="30">
        <v>5</v>
      </c>
      <c r="H28" s="30">
        <v>6</v>
      </c>
      <c r="I28" s="30">
        <v>7</v>
      </c>
      <c r="J28" s="30">
        <v>8</v>
      </c>
      <c r="K28" s="30">
        <v>9</v>
      </c>
      <c r="L28" s="30">
        <v>10</v>
      </c>
      <c r="M28" s="30">
        <v>11</v>
      </c>
      <c r="N28" s="30">
        <v>12</v>
      </c>
      <c r="O28" s="30">
        <v>13</v>
      </c>
      <c r="P28" s="30">
        <v>14</v>
      </c>
    </row>
    <row r="29" spans="1:81" s="7" customFormat="1" ht="15" x14ac:dyDescent="0.25">
      <c r="A29" s="437" t="s">
        <v>403</v>
      </c>
      <c r="B29" s="413"/>
      <c r="C29" s="413"/>
      <c r="D29" s="413"/>
      <c r="E29" s="413"/>
      <c r="F29" s="413"/>
      <c r="G29" s="413"/>
      <c r="H29" s="413"/>
      <c r="I29" s="413"/>
      <c r="J29" s="413"/>
      <c r="K29" s="413"/>
      <c r="L29" s="413"/>
      <c r="M29" s="413"/>
      <c r="N29" s="413"/>
      <c r="O29" s="413"/>
      <c r="P29" s="413"/>
      <c r="BZ29" s="32" t="s">
        <v>350</v>
      </c>
    </row>
    <row r="30" spans="1:81" s="7" customFormat="1" ht="45" x14ac:dyDescent="0.25">
      <c r="A30" s="34" t="s">
        <v>38</v>
      </c>
      <c r="B30" s="35" t="s">
        <v>336</v>
      </c>
      <c r="C30" s="415" t="s">
        <v>337</v>
      </c>
      <c r="D30" s="416"/>
      <c r="E30" s="417"/>
      <c r="F30" s="34" t="s">
        <v>102</v>
      </c>
      <c r="G30" s="36"/>
      <c r="H30" s="37">
        <v>3</v>
      </c>
      <c r="I30" s="38">
        <v>36968.67</v>
      </c>
      <c r="J30" s="38">
        <v>127431.89</v>
      </c>
      <c r="K30" s="38">
        <v>79019.929999999993</v>
      </c>
      <c r="L30" s="38">
        <v>31886.06</v>
      </c>
      <c r="M30" s="38">
        <v>16525.900000000001</v>
      </c>
      <c r="N30" s="39"/>
      <c r="O30" s="41">
        <v>93.6</v>
      </c>
      <c r="P30" s="40">
        <v>14.79</v>
      </c>
      <c r="BZ30" s="32"/>
      <c r="CA30" s="2" t="s">
        <v>337</v>
      </c>
    </row>
    <row r="31" spans="1:81" s="7" customFormat="1" ht="33.75" x14ac:dyDescent="0.25">
      <c r="A31" s="34" t="s">
        <v>42</v>
      </c>
      <c r="B31" s="35" t="s">
        <v>338</v>
      </c>
      <c r="C31" s="415" t="s">
        <v>339</v>
      </c>
      <c r="D31" s="416"/>
      <c r="E31" s="417"/>
      <c r="F31" s="34" t="s">
        <v>41</v>
      </c>
      <c r="G31" s="36"/>
      <c r="H31" s="37">
        <v>3</v>
      </c>
      <c r="I31" s="38">
        <v>50408.639999999999</v>
      </c>
      <c r="J31" s="38">
        <v>172882.95</v>
      </c>
      <c r="K31" s="38">
        <v>68874.7</v>
      </c>
      <c r="L31" s="38">
        <v>29326.25</v>
      </c>
      <c r="M31" s="38">
        <v>20279.52</v>
      </c>
      <c r="N31" s="38">
        <v>54402.48</v>
      </c>
      <c r="O31" s="41">
        <v>82.8</v>
      </c>
      <c r="P31" s="40">
        <v>20.94</v>
      </c>
      <c r="BZ31" s="32"/>
      <c r="CA31" s="2" t="s">
        <v>339</v>
      </c>
      <c r="CC31" s="43"/>
    </row>
    <row r="32" spans="1:81" s="7" customFormat="1" ht="22.5" x14ac:dyDescent="0.25">
      <c r="A32" s="34" t="s">
        <v>45</v>
      </c>
      <c r="B32" s="35" t="s">
        <v>340</v>
      </c>
      <c r="C32" s="415" t="s">
        <v>341</v>
      </c>
      <c r="D32" s="416"/>
      <c r="E32" s="417"/>
      <c r="F32" s="34" t="s">
        <v>102</v>
      </c>
      <c r="G32" s="36"/>
      <c r="H32" s="37">
        <v>6</v>
      </c>
      <c r="I32" s="38">
        <v>2756.15</v>
      </c>
      <c r="J32" s="38">
        <v>17980.89</v>
      </c>
      <c r="K32" s="38">
        <v>13725.03</v>
      </c>
      <c r="L32" s="38">
        <v>1717.94</v>
      </c>
      <c r="M32" s="38">
        <v>1169.51</v>
      </c>
      <c r="N32" s="38">
        <v>1368.41</v>
      </c>
      <c r="O32" s="41">
        <v>16.5</v>
      </c>
      <c r="P32" s="41">
        <v>1.2</v>
      </c>
      <c r="BZ32" s="32"/>
      <c r="CA32" s="2" t="s">
        <v>341</v>
      </c>
      <c r="CC32" s="43"/>
    </row>
    <row r="33" spans="1:84" s="7" customFormat="1" ht="15" x14ac:dyDescent="0.25">
      <c r="A33" s="34" t="s">
        <v>49</v>
      </c>
      <c r="B33" s="35" t="s">
        <v>342</v>
      </c>
      <c r="C33" s="415" t="s">
        <v>343</v>
      </c>
      <c r="D33" s="416"/>
      <c r="E33" s="417"/>
      <c r="F33" s="34" t="s">
        <v>102</v>
      </c>
      <c r="G33" s="36"/>
      <c r="H33" s="37">
        <v>3</v>
      </c>
      <c r="I33" s="38">
        <v>572.88</v>
      </c>
      <c r="J33" s="38">
        <v>1718.64</v>
      </c>
      <c r="K33" s="39"/>
      <c r="L33" s="39"/>
      <c r="M33" s="39"/>
      <c r="N33" s="38">
        <v>1718.64</v>
      </c>
      <c r="O33" s="44">
        <v>0</v>
      </c>
      <c r="P33" s="44">
        <v>0</v>
      </c>
      <c r="BZ33" s="32"/>
      <c r="CA33" s="2" t="s">
        <v>343</v>
      </c>
      <c r="CC33" s="43"/>
    </row>
    <row r="34" spans="1:84" s="7" customFormat="1" ht="22.5" x14ac:dyDescent="0.25">
      <c r="A34" s="34" t="s">
        <v>344</v>
      </c>
      <c r="B34" s="35" t="s">
        <v>351</v>
      </c>
      <c r="C34" s="415" t="s">
        <v>352</v>
      </c>
      <c r="D34" s="416"/>
      <c r="E34" s="417"/>
      <c r="F34" s="34" t="s">
        <v>41</v>
      </c>
      <c r="G34" s="36"/>
      <c r="H34" s="37">
        <v>3</v>
      </c>
      <c r="I34" s="38">
        <v>477748.33</v>
      </c>
      <c r="J34" s="38">
        <v>1433244.99</v>
      </c>
      <c r="K34" s="39"/>
      <c r="L34" s="39"/>
      <c r="M34" s="39"/>
      <c r="N34" s="39"/>
      <c r="O34" s="44">
        <v>0</v>
      </c>
      <c r="P34" s="44">
        <v>0</v>
      </c>
      <c r="BZ34" s="32"/>
      <c r="CA34" s="2" t="s">
        <v>352</v>
      </c>
      <c r="CC34" s="43"/>
    </row>
    <row r="35" spans="1:84" s="7" customFormat="1" ht="22.5" x14ac:dyDescent="0.25">
      <c r="A35" s="34" t="s">
        <v>345</v>
      </c>
      <c r="B35" s="35" t="s">
        <v>353</v>
      </c>
      <c r="C35" s="415" t="s">
        <v>354</v>
      </c>
      <c r="D35" s="416"/>
      <c r="E35" s="417"/>
      <c r="F35" s="34" t="s">
        <v>41</v>
      </c>
      <c r="G35" s="36"/>
      <c r="H35" s="37">
        <v>3</v>
      </c>
      <c r="I35" s="38">
        <v>410863.57</v>
      </c>
      <c r="J35" s="38">
        <v>1232590.71</v>
      </c>
      <c r="K35" s="39"/>
      <c r="L35" s="39"/>
      <c r="M35" s="39"/>
      <c r="N35" s="39"/>
      <c r="O35" s="44">
        <v>0</v>
      </c>
      <c r="P35" s="44">
        <v>0</v>
      </c>
      <c r="BZ35" s="32"/>
      <c r="CA35" s="2" t="s">
        <v>354</v>
      </c>
      <c r="CC35" s="43"/>
    </row>
    <row r="36" spans="1:84" s="7" customFormat="1" ht="15" x14ac:dyDescent="0.25">
      <c r="A36" s="425" t="s">
        <v>531</v>
      </c>
      <c r="B36" s="426"/>
      <c r="C36" s="426"/>
      <c r="D36" s="426"/>
      <c r="E36" s="426"/>
      <c r="F36" s="426"/>
      <c r="G36" s="426"/>
      <c r="H36" s="426"/>
      <c r="I36" s="427"/>
      <c r="J36" s="48"/>
      <c r="K36" s="48"/>
      <c r="L36" s="48"/>
      <c r="M36" s="48"/>
      <c r="N36" s="48"/>
      <c r="O36" s="71">
        <v>192.9</v>
      </c>
      <c r="P36" s="72">
        <v>36.93</v>
      </c>
      <c r="BZ36" s="32"/>
      <c r="CC36" s="43"/>
      <c r="CD36" s="51" t="s">
        <v>355</v>
      </c>
    </row>
    <row r="37" spans="1:84" s="7" customFormat="1" ht="15" x14ac:dyDescent="0.25">
      <c r="A37" s="425" t="s">
        <v>204</v>
      </c>
      <c r="B37" s="426"/>
      <c r="C37" s="426"/>
      <c r="D37" s="426"/>
      <c r="E37" s="426"/>
      <c r="F37" s="426"/>
      <c r="G37" s="426"/>
      <c r="H37" s="426"/>
      <c r="I37" s="427"/>
      <c r="J37" s="48"/>
      <c r="K37" s="48"/>
      <c r="L37" s="48"/>
      <c r="M37" s="48"/>
      <c r="N37" s="48"/>
      <c r="O37" s="48"/>
      <c r="P37" s="48"/>
      <c r="CE37" s="51" t="s">
        <v>204</v>
      </c>
    </row>
    <row r="38" spans="1:84" s="7" customFormat="1" ht="15" x14ac:dyDescent="0.25">
      <c r="A38" s="428" t="s">
        <v>205</v>
      </c>
      <c r="B38" s="429"/>
      <c r="C38" s="429"/>
      <c r="D38" s="429"/>
      <c r="E38" s="429"/>
      <c r="F38" s="429"/>
      <c r="G38" s="429"/>
      <c r="H38" s="429"/>
      <c r="I38" s="430"/>
      <c r="J38" s="52">
        <v>320014.37</v>
      </c>
      <c r="K38" s="53"/>
      <c r="L38" s="53"/>
      <c r="M38" s="53"/>
      <c r="N38" s="53"/>
      <c r="O38" s="53"/>
      <c r="P38" s="53"/>
      <c r="CE38" s="51"/>
      <c r="CF38" s="6" t="s">
        <v>205</v>
      </c>
    </row>
    <row r="39" spans="1:84" s="7" customFormat="1" ht="15" x14ac:dyDescent="0.25">
      <c r="A39" s="428" t="s">
        <v>206</v>
      </c>
      <c r="B39" s="429"/>
      <c r="C39" s="429"/>
      <c r="D39" s="429"/>
      <c r="E39" s="429"/>
      <c r="F39" s="429"/>
      <c r="G39" s="429"/>
      <c r="H39" s="429"/>
      <c r="I39" s="430"/>
      <c r="J39" s="53"/>
      <c r="K39" s="53"/>
      <c r="L39" s="53"/>
      <c r="M39" s="53"/>
      <c r="N39" s="53"/>
      <c r="O39" s="53"/>
      <c r="P39" s="53"/>
      <c r="CE39" s="51"/>
      <c r="CF39" s="6" t="s">
        <v>206</v>
      </c>
    </row>
    <row r="40" spans="1:84" s="7" customFormat="1" ht="15" x14ac:dyDescent="0.25">
      <c r="A40" s="428" t="s">
        <v>207</v>
      </c>
      <c r="B40" s="429"/>
      <c r="C40" s="429"/>
      <c r="D40" s="429"/>
      <c r="E40" s="429"/>
      <c r="F40" s="429"/>
      <c r="G40" s="429"/>
      <c r="H40" s="429"/>
      <c r="I40" s="430"/>
      <c r="J40" s="52">
        <v>161619.66</v>
      </c>
      <c r="K40" s="53"/>
      <c r="L40" s="53"/>
      <c r="M40" s="53"/>
      <c r="N40" s="53"/>
      <c r="O40" s="53"/>
      <c r="P40" s="53"/>
      <c r="CE40" s="51"/>
      <c r="CF40" s="6" t="s">
        <v>207</v>
      </c>
    </row>
    <row r="41" spans="1:84" s="7" customFormat="1" ht="15" x14ac:dyDescent="0.25">
      <c r="A41" s="428" t="s">
        <v>208</v>
      </c>
      <c r="B41" s="429"/>
      <c r="C41" s="429"/>
      <c r="D41" s="429"/>
      <c r="E41" s="429"/>
      <c r="F41" s="429"/>
      <c r="G41" s="429"/>
      <c r="H41" s="429"/>
      <c r="I41" s="430"/>
      <c r="J41" s="52">
        <v>62930.25</v>
      </c>
      <c r="K41" s="53"/>
      <c r="L41" s="53"/>
      <c r="M41" s="53"/>
      <c r="N41" s="53"/>
      <c r="O41" s="53"/>
      <c r="P41" s="53"/>
      <c r="CE41" s="51"/>
      <c r="CF41" s="6" t="s">
        <v>208</v>
      </c>
    </row>
    <row r="42" spans="1:84" s="7" customFormat="1" ht="15" x14ac:dyDescent="0.25">
      <c r="A42" s="428" t="s">
        <v>209</v>
      </c>
      <c r="B42" s="429"/>
      <c r="C42" s="429"/>
      <c r="D42" s="429"/>
      <c r="E42" s="429"/>
      <c r="F42" s="429"/>
      <c r="G42" s="429"/>
      <c r="H42" s="429"/>
      <c r="I42" s="430"/>
      <c r="J42" s="52">
        <v>37974.93</v>
      </c>
      <c r="K42" s="53"/>
      <c r="L42" s="53"/>
      <c r="M42" s="53"/>
      <c r="N42" s="53"/>
      <c r="O42" s="53"/>
      <c r="P42" s="53"/>
      <c r="CE42" s="51"/>
      <c r="CF42" s="6" t="s">
        <v>209</v>
      </c>
    </row>
    <row r="43" spans="1:84" s="7" customFormat="1" ht="15" x14ac:dyDescent="0.25">
      <c r="A43" s="428" t="s">
        <v>210</v>
      </c>
      <c r="B43" s="429"/>
      <c r="C43" s="429"/>
      <c r="D43" s="429"/>
      <c r="E43" s="429"/>
      <c r="F43" s="429"/>
      <c r="G43" s="429"/>
      <c r="H43" s="429"/>
      <c r="I43" s="430"/>
      <c r="J43" s="52">
        <v>57489.53</v>
      </c>
      <c r="K43" s="53"/>
      <c r="L43" s="53"/>
      <c r="M43" s="53"/>
      <c r="N43" s="53"/>
      <c r="O43" s="53"/>
      <c r="P43" s="53"/>
      <c r="CE43" s="51"/>
      <c r="CF43" s="6" t="s">
        <v>210</v>
      </c>
    </row>
    <row r="44" spans="1:84" s="7" customFormat="1" ht="15" x14ac:dyDescent="0.25">
      <c r="A44" s="428" t="s">
        <v>211</v>
      </c>
      <c r="B44" s="429"/>
      <c r="C44" s="429"/>
      <c r="D44" s="429"/>
      <c r="E44" s="429"/>
      <c r="F44" s="429"/>
      <c r="G44" s="429"/>
      <c r="H44" s="429"/>
      <c r="I44" s="430"/>
      <c r="J44" s="52">
        <v>285845.69</v>
      </c>
      <c r="K44" s="53"/>
      <c r="L44" s="53"/>
      <c r="M44" s="53"/>
      <c r="N44" s="53"/>
      <c r="O44" s="53"/>
      <c r="P44" s="53"/>
      <c r="CE44" s="51"/>
      <c r="CF44" s="6" t="s">
        <v>211</v>
      </c>
    </row>
    <row r="45" spans="1:84" s="7" customFormat="1" ht="15" x14ac:dyDescent="0.25">
      <c r="A45" s="428" t="s">
        <v>206</v>
      </c>
      <c r="B45" s="429"/>
      <c r="C45" s="429"/>
      <c r="D45" s="429"/>
      <c r="E45" s="429"/>
      <c r="F45" s="429"/>
      <c r="G45" s="429"/>
      <c r="H45" s="429"/>
      <c r="I45" s="430"/>
      <c r="J45" s="53"/>
      <c r="K45" s="53"/>
      <c r="L45" s="53"/>
      <c r="M45" s="53"/>
      <c r="N45" s="53"/>
      <c r="O45" s="53"/>
      <c r="P45" s="53"/>
      <c r="CE45" s="51"/>
      <c r="CF45" s="6" t="s">
        <v>206</v>
      </c>
    </row>
    <row r="46" spans="1:84" s="7" customFormat="1" ht="15" x14ac:dyDescent="0.25">
      <c r="A46" s="428" t="s">
        <v>212</v>
      </c>
      <c r="B46" s="429"/>
      <c r="C46" s="429"/>
      <c r="D46" s="429"/>
      <c r="E46" s="429"/>
      <c r="F46" s="429"/>
      <c r="G46" s="429"/>
      <c r="H46" s="429"/>
      <c r="I46" s="430"/>
      <c r="J46" s="52">
        <v>79019.929999999993</v>
      </c>
      <c r="K46" s="53"/>
      <c r="L46" s="53"/>
      <c r="M46" s="53"/>
      <c r="N46" s="53"/>
      <c r="O46" s="53"/>
      <c r="P46" s="53"/>
      <c r="CE46" s="51"/>
      <c r="CF46" s="6" t="s">
        <v>212</v>
      </c>
    </row>
    <row r="47" spans="1:84" s="7" customFormat="1" ht="15" x14ac:dyDescent="0.25">
      <c r="A47" s="428" t="s">
        <v>213</v>
      </c>
      <c r="B47" s="429"/>
      <c r="C47" s="429"/>
      <c r="D47" s="429"/>
      <c r="E47" s="429"/>
      <c r="F47" s="429"/>
      <c r="G47" s="429"/>
      <c r="H47" s="429"/>
      <c r="I47" s="430"/>
      <c r="J47" s="52">
        <v>31886.06</v>
      </c>
      <c r="K47" s="53"/>
      <c r="L47" s="53"/>
      <c r="M47" s="53"/>
      <c r="N47" s="53"/>
      <c r="O47" s="53"/>
      <c r="P47" s="53"/>
      <c r="CE47" s="51"/>
      <c r="CF47" s="6" t="s">
        <v>213</v>
      </c>
    </row>
    <row r="48" spans="1:84" s="7" customFormat="1" ht="15" x14ac:dyDescent="0.25">
      <c r="A48" s="428" t="s">
        <v>214</v>
      </c>
      <c r="B48" s="429"/>
      <c r="C48" s="429"/>
      <c r="D48" s="429"/>
      <c r="E48" s="429"/>
      <c r="F48" s="429"/>
      <c r="G48" s="429"/>
      <c r="H48" s="429"/>
      <c r="I48" s="430"/>
      <c r="J48" s="52">
        <v>16525.900000000001</v>
      </c>
      <c r="K48" s="53"/>
      <c r="L48" s="53"/>
      <c r="M48" s="53"/>
      <c r="N48" s="53"/>
      <c r="O48" s="53"/>
      <c r="P48" s="53"/>
      <c r="CE48" s="51"/>
      <c r="CF48" s="6" t="s">
        <v>214</v>
      </c>
    </row>
    <row r="49" spans="1:85" s="7" customFormat="1" ht="15" x14ac:dyDescent="0.25">
      <c r="A49" s="428" t="s">
        <v>215</v>
      </c>
      <c r="B49" s="429"/>
      <c r="C49" s="429"/>
      <c r="D49" s="429"/>
      <c r="E49" s="429"/>
      <c r="F49" s="429"/>
      <c r="G49" s="429"/>
      <c r="H49" s="429"/>
      <c r="I49" s="430"/>
      <c r="J49" s="52">
        <v>1718.64</v>
      </c>
      <c r="K49" s="53"/>
      <c r="L49" s="53"/>
      <c r="M49" s="53"/>
      <c r="N49" s="53"/>
      <c r="O49" s="53"/>
      <c r="P49" s="53"/>
      <c r="CE49" s="51"/>
      <c r="CF49" s="6" t="s">
        <v>215</v>
      </c>
    </row>
    <row r="50" spans="1:85" s="7" customFormat="1" ht="15" x14ac:dyDescent="0.25">
      <c r="A50" s="428" t="s">
        <v>216</v>
      </c>
      <c r="B50" s="429"/>
      <c r="C50" s="429"/>
      <c r="D50" s="429"/>
      <c r="E50" s="429"/>
      <c r="F50" s="429"/>
      <c r="G50" s="429"/>
      <c r="H50" s="429"/>
      <c r="I50" s="430"/>
      <c r="J50" s="52">
        <v>99367.66</v>
      </c>
      <c r="K50" s="53"/>
      <c r="L50" s="53"/>
      <c r="M50" s="53"/>
      <c r="N50" s="53"/>
      <c r="O50" s="53"/>
      <c r="P50" s="53"/>
      <c r="CE50" s="51"/>
      <c r="CF50" s="6" t="s">
        <v>216</v>
      </c>
    </row>
    <row r="51" spans="1:85" s="7" customFormat="1" ht="15" x14ac:dyDescent="0.25">
      <c r="A51" s="428" t="s">
        <v>217</v>
      </c>
      <c r="B51" s="429"/>
      <c r="C51" s="429"/>
      <c r="D51" s="429"/>
      <c r="E51" s="429"/>
      <c r="F51" s="429"/>
      <c r="G51" s="429"/>
      <c r="H51" s="429"/>
      <c r="I51" s="430"/>
      <c r="J51" s="52">
        <v>57327.5</v>
      </c>
      <c r="K51" s="53"/>
      <c r="L51" s="53"/>
      <c r="M51" s="53"/>
      <c r="N51" s="53"/>
      <c r="O51" s="53"/>
      <c r="P51" s="53"/>
      <c r="CE51" s="51"/>
      <c r="CF51" s="6" t="s">
        <v>217</v>
      </c>
    </row>
    <row r="52" spans="1:85" s="7" customFormat="1" ht="15" x14ac:dyDescent="0.25">
      <c r="A52" s="428" t="s">
        <v>218</v>
      </c>
      <c r="B52" s="429"/>
      <c r="C52" s="429"/>
      <c r="D52" s="429"/>
      <c r="E52" s="429"/>
      <c r="F52" s="429"/>
      <c r="G52" s="429"/>
      <c r="H52" s="429"/>
      <c r="I52" s="430"/>
      <c r="J52" s="52">
        <v>345896.5</v>
      </c>
      <c r="K52" s="53"/>
      <c r="L52" s="53"/>
      <c r="M52" s="53"/>
      <c r="N52" s="53"/>
      <c r="O52" s="53"/>
      <c r="P52" s="53"/>
      <c r="CE52" s="51"/>
      <c r="CF52" s="6" t="s">
        <v>218</v>
      </c>
    </row>
    <row r="53" spans="1:85" s="7" customFormat="1" ht="15" x14ac:dyDescent="0.25">
      <c r="A53" s="428" t="s">
        <v>206</v>
      </c>
      <c r="B53" s="429"/>
      <c r="C53" s="429"/>
      <c r="D53" s="429"/>
      <c r="E53" s="429"/>
      <c r="F53" s="429"/>
      <c r="G53" s="429"/>
      <c r="H53" s="429"/>
      <c r="I53" s="430"/>
      <c r="J53" s="53"/>
      <c r="K53" s="53"/>
      <c r="L53" s="53"/>
      <c r="M53" s="53"/>
      <c r="N53" s="53"/>
      <c r="O53" s="53"/>
      <c r="P53" s="53"/>
      <c r="CE53" s="51"/>
      <c r="CF53" s="6" t="s">
        <v>206</v>
      </c>
    </row>
    <row r="54" spans="1:85" s="7" customFormat="1" ht="15" x14ac:dyDescent="0.25">
      <c r="A54" s="428" t="s">
        <v>212</v>
      </c>
      <c r="B54" s="429"/>
      <c r="C54" s="429"/>
      <c r="D54" s="429"/>
      <c r="E54" s="429"/>
      <c r="F54" s="429"/>
      <c r="G54" s="429"/>
      <c r="H54" s="429"/>
      <c r="I54" s="430"/>
      <c r="J54" s="52">
        <v>82599.73</v>
      </c>
      <c r="K54" s="53"/>
      <c r="L54" s="53"/>
      <c r="M54" s="53"/>
      <c r="N54" s="53"/>
      <c r="O54" s="53"/>
      <c r="P54" s="53"/>
      <c r="CE54" s="51"/>
      <c r="CF54" s="6" t="s">
        <v>212</v>
      </c>
    </row>
    <row r="55" spans="1:85" s="7" customFormat="1" ht="15" x14ac:dyDescent="0.25">
      <c r="A55" s="428" t="s">
        <v>213</v>
      </c>
      <c r="B55" s="429"/>
      <c r="C55" s="429"/>
      <c r="D55" s="429"/>
      <c r="E55" s="429"/>
      <c r="F55" s="429"/>
      <c r="G55" s="429"/>
      <c r="H55" s="429"/>
      <c r="I55" s="430"/>
      <c r="J55" s="52">
        <v>31044.19</v>
      </c>
      <c r="K55" s="53"/>
      <c r="L55" s="53"/>
      <c r="M55" s="53"/>
      <c r="N55" s="53"/>
      <c r="O55" s="53"/>
      <c r="P55" s="53"/>
      <c r="CE55" s="51"/>
      <c r="CF55" s="6" t="s">
        <v>213</v>
      </c>
    </row>
    <row r="56" spans="1:85" s="7" customFormat="1" ht="15" x14ac:dyDescent="0.25">
      <c r="A56" s="428" t="s">
        <v>214</v>
      </c>
      <c r="B56" s="429"/>
      <c r="C56" s="429"/>
      <c r="D56" s="429"/>
      <c r="E56" s="429"/>
      <c r="F56" s="429"/>
      <c r="G56" s="429"/>
      <c r="H56" s="429"/>
      <c r="I56" s="430"/>
      <c r="J56" s="52">
        <v>21449.03</v>
      </c>
      <c r="K56" s="53"/>
      <c r="L56" s="53"/>
      <c r="M56" s="53"/>
      <c r="N56" s="53"/>
      <c r="O56" s="53"/>
      <c r="P56" s="53"/>
      <c r="CE56" s="51"/>
      <c r="CF56" s="6" t="s">
        <v>214</v>
      </c>
    </row>
    <row r="57" spans="1:85" s="7" customFormat="1" ht="15" x14ac:dyDescent="0.25">
      <c r="A57" s="428" t="s">
        <v>215</v>
      </c>
      <c r="B57" s="429"/>
      <c r="C57" s="429"/>
      <c r="D57" s="429"/>
      <c r="E57" s="429"/>
      <c r="F57" s="429"/>
      <c r="G57" s="429"/>
      <c r="H57" s="429"/>
      <c r="I57" s="430"/>
      <c r="J57" s="52">
        <v>55770.89</v>
      </c>
      <c r="K57" s="53"/>
      <c r="L57" s="53"/>
      <c r="M57" s="53"/>
      <c r="N57" s="53"/>
      <c r="O57" s="53"/>
      <c r="P57" s="53"/>
      <c r="CE57" s="51"/>
      <c r="CF57" s="6" t="s">
        <v>215</v>
      </c>
    </row>
    <row r="58" spans="1:85" s="7" customFormat="1" ht="15" x14ac:dyDescent="0.25">
      <c r="A58" s="428" t="s">
        <v>216</v>
      </c>
      <c r="B58" s="429"/>
      <c r="C58" s="429"/>
      <c r="D58" s="429"/>
      <c r="E58" s="429"/>
      <c r="F58" s="429"/>
      <c r="G58" s="429"/>
      <c r="H58" s="429"/>
      <c r="I58" s="430"/>
      <c r="J58" s="52">
        <v>101967.79</v>
      </c>
      <c r="K58" s="53"/>
      <c r="L58" s="53"/>
      <c r="M58" s="53"/>
      <c r="N58" s="53"/>
      <c r="O58" s="53"/>
      <c r="P58" s="53"/>
      <c r="CE58" s="51"/>
      <c r="CF58" s="6" t="s">
        <v>216</v>
      </c>
    </row>
    <row r="59" spans="1:85" s="7" customFormat="1" ht="15" x14ac:dyDescent="0.25">
      <c r="A59" s="428" t="s">
        <v>217</v>
      </c>
      <c r="B59" s="429"/>
      <c r="C59" s="429"/>
      <c r="D59" s="429"/>
      <c r="E59" s="429"/>
      <c r="F59" s="429"/>
      <c r="G59" s="429"/>
      <c r="H59" s="429"/>
      <c r="I59" s="430"/>
      <c r="J59" s="52">
        <v>53064.87</v>
      </c>
      <c r="K59" s="53"/>
      <c r="L59" s="53"/>
      <c r="M59" s="53"/>
      <c r="N59" s="53"/>
      <c r="O59" s="53"/>
      <c r="P59" s="53"/>
      <c r="CE59" s="51"/>
      <c r="CF59" s="6" t="s">
        <v>217</v>
      </c>
    </row>
    <row r="60" spans="1:85" s="7" customFormat="1" ht="15" x14ac:dyDescent="0.25">
      <c r="A60" s="428" t="s">
        <v>320</v>
      </c>
      <c r="B60" s="429"/>
      <c r="C60" s="429"/>
      <c r="D60" s="429"/>
      <c r="E60" s="429"/>
      <c r="F60" s="429"/>
      <c r="G60" s="429"/>
      <c r="H60" s="429"/>
      <c r="I60" s="430"/>
      <c r="J60" s="52">
        <v>2665835.7000000002</v>
      </c>
      <c r="K60" s="53"/>
      <c r="L60" s="53"/>
      <c r="M60" s="53"/>
      <c r="N60" s="53"/>
      <c r="O60" s="53"/>
      <c r="P60" s="53"/>
      <c r="CE60" s="51"/>
      <c r="CF60" s="6" t="s">
        <v>320</v>
      </c>
    </row>
    <row r="61" spans="1:85" s="7" customFormat="1" ht="15" x14ac:dyDescent="0.25">
      <c r="A61" s="428" t="s">
        <v>219</v>
      </c>
      <c r="B61" s="429"/>
      <c r="C61" s="429"/>
      <c r="D61" s="429"/>
      <c r="E61" s="429"/>
      <c r="F61" s="429"/>
      <c r="G61" s="429"/>
      <c r="H61" s="429"/>
      <c r="I61" s="430"/>
      <c r="J61" s="52">
        <v>199594.59</v>
      </c>
      <c r="K61" s="53"/>
      <c r="L61" s="53"/>
      <c r="M61" s="53"/>
      <c r="N61" s="53"/>
      <c r="O61" s="53"/>
      <c r="P61" s="53"/>
      <c r="CE61" s="51"/>
      <c r="CF61" s="6" t="s">
        <v>219</v>
      </c>
    </row>
    <row r="62" spans="1:85" s="7" customFormat="1" ht="15" x14ac:dyDescent="0.25">
      <c r="A62" s="428" t="s">
        <v>220</v>
      </c>
      <c r="B62" s="429"/>
      <c r="C62" s="429"/>
      <c r="D62" s="429"/>
      <c r="E62" s="429"/>
      <c r="F62" s="429"/>
      <c r="G62" s="429"/>
      <c r="H62" s="429"/>
      <c r="I62" s="430"/>
      <c r="J62" s="52">
        <v>201335.45</v>
      </c>
      <c r="K62" s="53"/>
      <c r="L62" s="53"/>
      <c r="M62" s="53"/>
      <c r="N62" s="53"/>
      <c r="O62" s="53"/>
      <c r="P62" s="53"/>
      <c r="CE62" s="51"/>
      <c r="CF62" s="6" t="s">
        <v>220</v>
      </c>
    </row>
    <row r="63" spans="1:85" s="7" customFormat="1" ht="15" x14ac:dyDescent="0.25">
      <c r="A63" s="428" t="s">
        <v>221</v>
      </c>
      <c r="B63" s="429"/>
      <c r="C63" s="429"/>
      <c r="D63" s="429"/>
      <c r="E63" s="429"/>
      <c r="F63" s="429"/>
      <c r="G63" s="429"/>
      <c r="H63" s="429"/>
      <c r="I63" s="430"/>
      <c r="J63" s="52">
        <v>110392.37</v>
      </c>
      <c r="K63" s="53"/>
      <c r="L63" s="53"/>
      <c r="M63" s="53"/>
      <c r="N63" s="53"/>
      <c r="O63" s="53"/>
      <c r="P63" s="53"/>
      <c r="CE63" s="51"/>
      <c r="CF63" s="6" t="s">
        <v>221</v>
      </c>
    </row>
    <row r="64" spans="1:85" s="7" customFormat="1" ht="15" x14ac:dyDescent="0.25">
      <c r="A64" s="425" t="s">
        <v>222</v>
      </c>
      <c r="B64" s="426"/>
      <c r="C64" s="426"/>
      <c r="D64" s="426"/>
      <c r="E64" s="426"/>
      <c r="F64" s="426"/>
      <c r="G64" s="426"/>
      <c r="H64" s="426"/>
      <c r="I64" s="427"/>
      <c r="J64" s="55">
        <v>3297577.89</v>
      </c>
      <c r="K64" s="48"/>
      <c r="L64" s="48"/>
      <c r="M64" s="48"/>
      <c r="N64" s="48"/>
      <c r="O64" s="71">
        <v>192.9</v>
      </c>
      <c r="P64" s="72">
        <v>36.93</v>
      </c>
      <c r="CE64" s="51"/>
      <c r="CG64" s="51" t="s">
        <v>222</v>
      </c>
    </row>
    <row r="65" spans="1:86" s="7" customFormat="1" ht="15" x14ac:dyDescent="0.25">
      <c r="A65" s="428" t="s">
        <v>223</v>
      </c>
      <c r="B65" s="429"/>
      <c r="C65" s="429"/>
      <c r="D65" s="429"/>
      <c r="E65" s="429"/>
      <c r="F65" s="429"/>
      <c r="G65" s="429"/>
      <c r="H65" s="429"/>
      <c r="I65" s="430"/>
      <c r="J65" s="53"/>
      <c r="K65" s="53"/>
      <c r="L65" s="53"/>
      <c r="M65" s="53"/>
      <c r="N65" s="53"/>
      <c r="O65" s="53"/>
      <c r="P65" s="53"/>
      <c r="CE65" s="51"/>
      <c r="CF65" s="6" t="s">
        <v>223</v>
      </c>
      <c r="CG65" s="51"/>
    </row>
    <row r="66" spans="1:86" s="7" customFormat="1" ht="15" x14ac:dyDescent="0.25">
      <c r="A66" s="428" t="s">
        <v>321</v>
      </c>
      <c r="B66" s="429"/>
      <c r="C66" s="429"/>
      <c r="D66" s="429"/>
      <c r="E66" s="429"/>
      <c r="F66" s="429"/>
      <c r="G66" s="429"/>
      <c r="H66" s="429"/>
      <c r="I66" s="430"/>
      <c r="J66" s="52">
        <v>2665835.7000000002</v>
      </c>
      <c r="K66" s="53"/>
      <c r="L66" s="53"/>
      <c r="M66" s="53"/>
      <c r="N66" s="53"/>
      <c r="O66" s="53"/>
      <c r="P66" s="53"/>
      <c r="CE66" s="51"/>
      <c r="CF66" s="6" t="s">
        <v>321</v>
      </c>
      <c r="CG66" s="51"/>
    </row>
    <row r="67" spans="1:86" s="7" customFormat="1" ht="15" x14ac:dyDescent="0.25">
      <c r="A67" s="428" t="s">
        <v>224</v>
      </c>
      <c r="B67" s="429"/>
      <c r="C67" s="429"/>
      <c r="D67" s="429"/>
      <c r="E67" s="429"/>
      <c r="F67" s="429"/>
      <c r="G67" s="429"/>
      <c r="H67" s="56" t="s">
        <v>356</v>
      </c>
      <c r="I67" s="57"/>
      <c r="J67" s="48"/>
      <c r="K67" s="48"/>
      <c r="L67" s="48"/>
      <c r="M67" s="48"/>
      <c r="N67" s="48"/>
      <c r="O67" s="48"/>
      <c r="P67" s="48"/>
      <c r="CE67" s="51"/>
      <c r="CG67" s="51"/>
      <c r="CH67" s="6" t="s">
        <v>224</v>
      </c>
    </row>
    <row r="68" spans="1:86" s="7" customFormat="1" ht="15" x14ac:dyDescent="0.25">
      <c r="A68" s="428" t="s">
        <v>226</v>
      </c>
      <c r="B68" s="429"/>
      <c r="C68" s="429"/>
      <c r="D68" s="429"/>
      <c r="E68" s="429"/>
      <c r="F68" s="429"/>
      <c r="G68" s="429"/>
      <c r="H68" s="56" t="s">
        <v>357</v>
      </c>
      <c r="I68" s="57"/>
      <c r="J68" s="48"/>
      <c r="K68" s="48"/>
      <c r="L68" s="48"/>
      <c r="M68" s="48"/>
      <c r="N68" s="48"/>
      <c r="O68" s="48"/>
      <c r="P68" s="48"/>
      <c r="CE68" s="51"/>
      <c r="CG68" s="51"/>
      <c r="CH68" s="6" t="s">
        <v>226</v>
      </c>
    </row>
    <row r="69" spans="1:86" s="7" customFormat="1" ht="3" customHeight="1" x14ac:dyDescent="0.25">
      <c r="A69" s="58"/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9"/>
      <c r="M69" s="59"/>
      <c r="N69" s="59"/>
      <c r="O69" s="60"/>
      <c r="P69" s="60"/>
    </row>
  </sheetData>
  <mergeCells count="69">
    <mergeCell ref="A1:C1"/>
    <mergeCell ref="M1:P1"/>
    <mergeCell ref="A2:D2"/>
    <mergeCell ref="L2:P2"/>
    <mergeCell ref="N4:O4"/>
    <mergeCell ref="A3:D3"/>
    <mergeCell ref="L3:P3"/>
    <mergeCell ref="A67:G67"/>
    <mergeCell ref="A68:G68"/>
    <mergeCell ref="A63:I63"/>
    <mergeCell ref="A64:I64"/>
    <mergeCell ref="A65:I65"/>
    <mergeCell ref="A66:I66"/>
    <mergeCell ref="A58:I58"/>
    <mergeCell ref="A59:I59"/>
    <mergeCell ref="A60:I60"/>
    <mergeCell ref="A61:I61"/>
    <mergeCell ref="A62:I62"/>
    <mergeCell ref="A53:I53"/>
    <mergeCell ref="A54:I54"/>
    <mergeCell ref="A55:I55"/>
    <mergeCell ref="A56:I56"/>
    <mergeCell ref="A57:I57"/>
    <mergeCell ref="A48:I48"/>
    <mergeCell ref="A49:I49"/>
    <mergeCell ref="A50:I50"/>
    <mergeCell ref="A51:I51"/>
    <mergeCell ref="A52:I52"/>
    <mergeCell ref="A43:I43"/>
    <mergeCell ref="A44:I44"/>
    <mergeCell ref="A45:I45"/>
    <mergeCell ref="A46:I46"/>
    <mergeCell ref="A47:I47"/>
    <mergeCell ref="A38:I38"/>
    <mergeCell ref="A39:I39"/>
    <mergeCell ref="A40:I40"/>
    <mergeCell ref="A41:I41"/>
    <mergeCell ref="A42:I42"/>
    <mergeCell ref="C33:E33"/>
    <mergeCell ref="C34:E34"/>
    <mergeCell ref="C35:E35"/>
    <mergeCell ref="A36:I36"/>
    <mergeCell ref="A37:I37"/>
    <mergeCell ref="C28:E28"/>
    <mergeCell ref="A29:P29"/>
    <mergeCell ref="C30:E30"/>
    <mergeCell ref="C31:E31"/>
    <mergeCell ref="C32:E32"/>
    <mergeCell ref="A14:P14"/>
    <mergeCell ref="C15:G15"/>
    <mergeCell ref="E23:P23"/>
    <mergeCell ref="A25:A27"/>
    <mergeCell ref="B25:B27"/>
    <mergeCell ref="C25:E27"/>
    <mergeCell ref="F25:F27"/>
    <mergeCell ref="G25:H25"/>
    <mergeCell ref="I25:N25"/>
    <mergeCell ref="O25:O27"/>
    <mergeCell ref="P25:P27"/>
    <mergeCell ref="G26:G27"/>
    <mergeCell ref="H26:H27"/>
    <mergeCell ref="I26:I27"/>
    <mergeCell ref="J26:J27"/>
    <mergeCell ref="K26:N26"/>
    <mergeCell ref="A8:P8"/>
    <mergeCell ref="A9:P9"/>
    <mergeCell ref="A11:P11"/>
    <mergeCell ref="A12:P12"/>
    <mergeCell ref="A13:P13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78" fitToHeight="0" orientation="landscape" r:id="rId1"/>
  <headerFooter>
    <oddFooter>&amp;RСтраница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CI115"/>
  <sheetViews>
    <sheetView topLeftCell="A88" workbookViewId="0">
      <selection activeCell="A116" sqref="A116:XFD123"/>
    </sheetView>
  </sheetViews>
  <sheetFormatPr defaultColWidth="9.140625" defaultRowHeight="11.25" customHeight="1" x14ac:dyDescent="0.2"/>
  <cols>
    <col min="1" max="1" width="9" style="78" customWidth="1"/>
    <col min="2" max="2" width="20.140625" style="78" customWidth="1"/>
    <col min="3" max="4" width="10.42578125" style="78" customWidth="1"/>
    <col min="5" max="5" width="13.28515625" style="78" customWidth="1"/>
    <col min="6" max="6" width="8.5703125" style="78" customWidth="1"/>
    <col min="7" max="7" width="9.42578125" style="78" customWidth="1"/>
    <col min="8" max="8" width="10.140625" style="78" customWidth="1"/>
    <col min="9" max="9" width="11.85546875" style="78" customWidth="1"/>
    <col min="10" max="10" width="12.140625" style="78" customWidth="1"/>
    <col min="11" max="14" width="10.7109375" style="78" customWidth="1"/>
    <col min="15" max="16" width="11" style="78" customWidth="1"/>
    <col min="17" max="19" width="8.7109375" style="78" customWidth="1"/>
    <col min="20" max="23" width="50" style="82" hidden="1" customWidth="1"/>
    <col min="24" max="28" width="54.140625" style="82" hidden="1" customWidth="1"/>
    <col min="29" max="60" width="180.28515625" style="84" hidden="1" customWidth="1"/>
    <col min="61" max="65" width="52.140625" style="85" hidden="1" customWidth="1"/>
    <col min="66" max="77" width="130.28515625" style="85" hidden="1" customWidth="1"/>
    <col min="78" max="78" width="180.28515625" style="83" hidden="1" customWidth="1"/>
    <col min="79" max="81" width="34.140625" style="82" hidden="1" customWidth="1"/>
    <col min="82" max="82" width="103.28515625" style="89" hidden="1" customWidth="1"/>
    <col min="83" max="83" width="34.140625" style="82" hidden="1" customWidth="1"/>
    <col min="84" max="86" width="103.28515625" style="89" hidden="1" customWidth="1"/>
    <col min="87" max="87" width="81.28515625" style="89" hidden="1" customWidth="1"/>
    <col min="88" max="16384" width="9.140625" style="78"/>
  </cols>
  <sheetData>
    <row r="1" spans="1:65" s="92" customFormat="1" ht="15" x14ac:dyDescent="0.25">
      <c r="A1" s="431" t="s">
        <v>0</v>
      </c>
      <c r="B1" s="431"/>
      <c r="C1" s="431"/>
      <c r="D1" s="75"/>
      <c r="E1" s="76"/>
      <c r="F1" s="76"/>
      <c r="G1" s="76"/>
      <c r="H1" s="75"/>
      <c r="I1" s="76"/>
      <c r="J1" s="76"/>
      <c r="K1" s="75"/>
      <c r="L1" s="76"/>
      <c r="M1" s="431" t="s">
        <v>1</v>
      </c>
      <c r="N1" s="431"/>
      <c r="O1" s="431"/>
      <c r="P1" s="431"/>
    </row>
    <row r="2" spans="1:65" s="92" customFormat="1" ht="11.25" customHeight="1" x14ac:dyDescent="0.25">
      <c r="A2" s="432"/>
      <c r="B2" s="432"/>
      <c r="C2" s="432"/>
      <c r="D2" s="432"/>
      <c r="E2" s="76"/>
      <c r="F2" s="76"/>
      <c r="G2" s="77"/>
      <c r="H2" s="77"/>
      <c r="I2" s="76"/>
      <c r="J2" s="77"/>
      <c r="K2" s="77"/>
      <c r="L2" s="433"/>
      <c r="M2" s="433"/>
      <c r="N2" s="433"/>
      <c r="O2" s="433"/>
      <c r="P2" s="433"/>
    </row>
    <row r="3" spans="1:65" s="92" customFormat="1" ht="11.25" customHeight="1" x14ac:dyDescent="0.25">
      <c r="A3" s="411"/>
      <c r="B3" s="411"/>
      <c r="C3" s="411"/>
      <c r="D3" s="411"/>
      <c r="E3" s="76"/>
      <c r="F3" s="76"/>
      <c r="G3" s="77"/>
      <c r="H3" s="77"/>
      <c r="I3" s="76"/>
      <c r="J3" s="77"/>
      <c r="K3" s="77"/>
      <c r="L3" s="411"/>
      <c r="M3" s="411"/>
      <c r="N3" s="411"/>
      <c r="O3" s="411"/>
      <c r="P3" s="411"/>
    </row>
    <row r="4" spans="1:65" s="92" customFormat="1" ht="15" x14ac:dyDescent="0.25">
      <c r="A4" s="76" t="s">
        <v>406</v>
      </c>
      <c r="B4" s="78"/>
      <c r="C4" s="79"/>
      <c r="D4" s="80"/>
      <c r="E4" s="76"/>
      <c r="F4" s="76"/>
      <c r="G4" s="76"/>
      <c r="H4" s="76"/>
      <c r="I4" s="76"/>
      <c r="J4" s="76"/>
      <c r="K4" s="76"/>
      <c r="L4" s="76"/>
      <c r="M4" s="76"/>
      <c r="N4" s="434" t="s">
        <v>407</v>
      </c>
      <c r="O4" s="434"/>
      <c r="P4" s="80"/>
      <c r="T4" s="82" t="s">
        <v>2</v>
      </c>
      <c r="U4" s="82" t="s">
        <v>2</v>
      </c>
      <c r="V4" s="82" t="s">
        <v>2</v>
      </c>
      <c r="W4" s="82" t="s">
        <v>2</v>
      </c>
      <c r="X4" s="82" t="s">
        <v>2</v>
      </c>
      <c r="Y4" s="82" t="s">
        <v>2</v>
      </c>
      <c r="Z4" s="82" t="s">
        <v>2</v>
      </c>
      <c r="AA4" s="82" t="s">
        <v>2</v>
      </c>
      <c r="AB4" s="82" t="s">
        <v>2</v>
      </c>
    </row>
    <row r="5" spans="1:65" s="92" customFormat="1" ht="13.5" customHeight="1" x14ac:dyDescent="0.25">
      <c r="A5" s="76" t="s">
        <v>3</v>
      </c>
      <c r="B5" s="81"/>
      <c r="C5" s="81"/>
      <c r="D5" s="81"/>
      <c r="E5" s="76"/>
      <c r="F5" s="76"/>
      <c r="G5" s="76"/>
      <c r="H5" s="76"/>
      <c r="I5" s="76"/>
      <c r="J5" s="76"/>
      <c r="K5" s="76"/>
      <c r="L5" s="76"/>
      <c r="M5" s="76"/>
      <c r="N5" s="81"/>
      <c r="O5" s="81"/>
      <c r="P5" s="80" t="s">
        <v>3</v>
      </c>
    </row>
    <row r="6" spans="1:65" s="92" customFormat="1" ht="11.25" customHeight="1" x14ac:dyDescent="0.25">
      <c r="A6" s="76"/>
      <c r="B6" s="81"/>
      <c r="C6" s="81"/>
      <c r="D6" s="81"/>
      <c r="E6" s="76"/>
      <c r="F6" s="76"/>
      <c r="G6" s="76"/>
      <c r="H6" s="76"/>
      <c r="I6" s="76"/>
      <c r="J6" s="76"/>
      <c r="K6" s="76"/>
      <c r="L6" s="76"/>
      <c r="M6" s="76"/>
      <c r="N6" s="81"/>
      <c r="O6" s="81"/>
      <c r="P6" s="80"/>
    </row>
    <row r="7" spans="1:65" s="92" customFormat="1" ht="11.25" customHeight="1" x14ac:dyDescent="0.25">
      <c r="A7" s="76"/>
      <c r="B7" s="76"/>
      <c r="C7" s="76"/>
      <c r="D7" s="76"/>
      <c r="E7" s="76"/>
      <c r="F7" s="76"/>
      <c r="G7" s="76"/>
      <c r="H7" s="76"/>
      <c r="I7" s="76"/>
      <c r="J7" s="99"/>
      <c r="K7" s="76"/>
      <c r="L7" s="76"/>
      <c r="M7" s="76"/>
      <c r="N7" s="76"/>
      <c r="O7" s="76"/>
      <c r="P7" s="76"/>
    </row>
    <row r="8" spans="1:65" s="92" customFormat="1" ht="76.5" customHeight="1" x14ac:dyDescent="0.25">
      <c r="A8" s="500" t="s">
        <v>4</v>
      </c>
      <c r="B8" s="500"/>
      <c r="C8" s="500"/>
      <c r="D8" s="500"/>
      <c r="E8" s="500"/>
      <c r="F8" s="500"/>
      <c r="G8" s="500"/>
      <c r="H8" s="500"/>
      <c r="I8" s="500"/>
      <c r="J8" s="500"/>
      <c r="K8" s="500"/>
      <c r="L8" s="500"/>
      <c r="M8" s="500"/>
      <c r="N8" s="500"/>
      <c r="O8" s="500"/>
      <c r="P8" s="500"/>
      <c r="AC8" s="141" t="s">
        <v>2</v>
      </c>
      <c r="AD8" s="141" t="s">
        <v>2</v>
      </c>
      <c r="AE8" s="141" t="s">
        <v>2</v>
      </c>
      <c r="AF8" s="141" t="s">
        <v>2</v>
      </c>
      <c r="AG8" s="141" t="s">
        <v>2</v>
      </c>
      <c r="AH8" s="141" t="s">
        <v>2</v>
      </c>
      <c r="AI8" s="141" t="s">
        <v>2</v>
      </c>
      <c r="AJ8" s="141" t="s">
        <v>2</v>
      </c>
      <c r="AK8" s="141" t="s">
        <v>2</v>
      </c>
      <c r="AL8" s="141" t="s">
        <v>2</v>
      </c>
      <c r="AM8" s="141" t="s">
        <v>2</v>
      </c>
      <c r="AN8" s="141" t="s">
        <v>2</v>
      </c>
      <c r="AO8" s="141" t="s">
        <v>2</v>
      </c>
      <c r="AP8" s="141" t="s">
        <v>2</v>
      </c>
      <c r="AQ8" s="141" t="s">
        <v>2</v>
      </c>
      <c r="AR8" s="141" t="s">
        <v>2</v>
      </c>
    </row>
    <row r="9" spans="1:65" s="92" customFormat="1" ht="15" x14ac:dyDescent="0.25">
      <c r="A9" s="376" t="s">
        <v>5</v>
      </c>
      <c r="B9" s="376"/>
      <c r="C9" s="376"/>
      <c r="D9" s="376"/>
      <c r="E9" s="376"/>
      <c r="F9" s="376"/>
      <c r="G9" s="376"/>
      <c r="H9" s="376"/>
      <c r="I9" s="376"/>
      <c r="J9" s="376"/>
      <c r="K9" s="376"/>
      <c r="L9" s="376"/>
      <c r="M9" s="376"/>
      <c r="N9" s="376"/>
      <c r="O9" s="376"/>
      <c r="P9" s="376"/>
    </row>
    <row r="10" spans="1:65" s="92" customFormat="1" ht="15" x14ac:dyDescent="0.25">
      <c r="A10" s="142"/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O10" s="142"/>
      <c r="P10" s="142"/>
    </row>
    <row r="11" spans="1:65" s="92" customFormat="1" ht="28.5" customHeight="1" x14ac:dyDescent="0.25">
      <c r="A11" s="446" t="s">
        <v>530</v>
      </c>
      <c r="B11" s="446"/>
      <c r="C11" s="446"/>
      <c r="D11" s="446"/>
      <c r="E11" s="446"/>
      <c r="F11" s="446"/>
      <c r="G11" s="446"/>
      <c r="H11" s="446"/>
      <c r="I11" s="446"/>
      <c r="J11" s="446"/>
      <c r="K11" s="446"/>
      <c r="L11" s="446"/>
      <c r="M11" s="446"/>
      <c r="N11" s="446"/>
      <c r="O11" s="446"/>
      <c r="P11" s="446"/>
    </row>
    <row r="12" spans="1:65" s="92" customFormat="1" ht="21" customHeight="1" x14ac:dyDescent="0.25">
      <c r="A12" s="447" t="s">
        <v>6</v>
      </c>
      <c r="B12" s="447"/>
      <c r="C12" s="447"/>
      <c r="D12" s="447"/>
      <c r="E12" s="447"/>
      <c r="F12" s="447"/>
      <c r="G12" s="447"/>
      <c r="H12" s="447"/>
      <c r="I12" s="447"/>
      <c r="J12" s="447"/>
      <c r="K12" s="447"/>
      <c r="L12" s="447"/>
      <c r="M12" s="447"/>
      <c r="N12" s="447"/>
      <c r="O12" s="447"/>
      <c r="P12" s="447"/>
    </row>
    <row r="13" spans="1:65" s="92" customFormat="1" ht="15" x14ac:dyDescent="0.25">
      <c r="A13" s="445" t="s">
        <v>682</v>
      </c>
      <c r="B13" s="445"/>
      <c r="C13" s="445"/>
      <c r="D13" s="445"/>
      <c r="E13" s="445"/>
      <c r="F13" s="445"/>
      <c r="G13" s="445"/>
      <c r="H13" s="445"/>
      <c r="I13" s="445"/>
      <c r="J13" s="445"/>
      <c r="K13" s="445"/>
      <c r="L13" s="445"/>
      <c r="M13" s="445"/>
      <c r="N13" s="445"/>
      <c r="O13" s="445"/>
      <c r="P13" s="445"/>
      <c r="AS13" s="141" t="s">
        <v>679</v>
      </c>
      <c r="AT13" s="141" t="s">
        <v>2</v>
      </c>
      <c r="AU13" s="141" t="s">
        <v>2</v>
      </c>
      <c r="AV13" s="141" t="s">
        <v>2</v>
      </c>
      <c r="AW13" s="141" t="s">
        <v>2</v>
      </c>
      <c r="AX13" s="141" t="s">
        <v>2</v>
      </c>
      <c r="AY13" s="141" t="s">
        <v>2</v>
      </c>
      <c r="AZ13" s="141" t="s">
        <v>2</v>
      </c>
      <c r="BA13" s="141" t="s">
        <v>2</v>
      </c>
      <c r="BB13" s="141" t="s">
        <v>2</v>
      </c>
      <c r="BC13" s="141" t="s">
        <v>2</v>
      </c>
      <c r="BD13" s="141" t="s">
        <v>2</v>
      </c>
      <c r="BE13" s="141" t="s">
        <v>2</v>
      </c>
      <c r="BF13" s="141" t="s">
        <v>2</v>
      </c>
      <c r="BG13" s="141" t="s">
        <v>2</v>
      </c>
      <c r="BH13" s="141" t="s">
        <v>2</v>
      </c>
    </row>
    <row r="14" spans="1:65" s="92" customFormat="1" ht="15.75" customHeight="1" x14ac:dyDescent="0.25">
      <c r="A14" s="447" t="s">
        <v>8</v>
      </c>
      <c r="B14" s="447"/>
      <c r="C14" s="447"/>
      <c r="D14" s="447"/>
      <c r="E14" s="447"/>
      <c r="F14" s="447"/>
      <c r="G14" s="447"/>
      <c r="H14" s="447"/>
      <c r="I14" s="447"/>
      <c r="J14" s="447"/>
      <c r="K14" s="447"/>
      <c r="L14" s="447"/>
      <c r="M14" s="447"/>
      <c r="N14" s="447"/>
      <c r="O14" s="447"/>
      <c r="P14" s="447"/>
    </row>
    <row r="15" spans="1:65" s="92" customFormat="1" ht="15" x14ac:dyDescent="0.25">
      <c r="A15" s="76"/>
      <c r="B15" s="100" t="s">
        <v>9</v>
      </c>
      <c r="C15" s="468"/>
      <c r="D15" s="468"/>
      <c r="E15" s="468"/>
      <c r="F15" s="468"/>
      <c r="G15" s="468"/>
      <c r="H15" s="140"/>
      <c r="I15" s="140"/>
      <c r="J15" s="140"/>
      <c r="K15" s="140"/>
      <c r="L15" s="140"/>
      <c r="M15" s="140"/>
      <c r="N15" s="140"/>
      <c r="O15" s="76"/>
      <c r="P15" s="76"/>
      <c r="BI15" s="98" t="s">
        <v>2</v>
      </c>
      <c r="BJ15" s="98" t="s">
        <v>2</v>
      </c>
      <c r="BK15" s="98" t="s">
        <v>2</v>
      </c>
      <c r="BL15" s="98" t="s">
        <v>2</v>
      </c>
      <c r="BM15" s="98" t="s">
        <v>2</v>
      </c>
    </row>
    <row r="16" spans="1:65" s="92" customFormat="1" ht="12.75" customHeight="1" x14ac:dyDescent="0.25">
      <c r="B16" s="96" t="s">
        <v>10</v>
      </c>
      <c r="C16" s="96"/>
      <c r="D16" s="138"/>
      <c r="E16" s="498">
        <v>2389.0430000000001</v>
      </c>
      <c r="F16" s="133" t="s">
        <v>11</v>
      </c>
      <c r="H16" s="96"/>
      <c r="I16" s="96"/>
      <c r="J16" s="96"/>
      <c r="K16" s="96"/>
      <c r="L16" s="96"/>
      <c r="M16" s="139"/>
      <c r="N16" s="96"/>
    </row>
    <row r="17" spans="1:81" s="92" customFormat="1" ht="12.75" customHeight="1" x14ac:dyDescent="0.25">
      <c r="B17" s="96" t="s">
        <v>12</v>
      </c>
      <c r="D17" s="138"/>
      <c r="E17" s="137">
        <v>2338.88</v>
      </c>
      <c r="F17" s="133" t="s">
        <v>11</v>
      </c>
      <c r="H17" s="96"/>
      <c r="I17" s="96"/>
      <c r="J17" s="96"/>
      <c r="K17" s="96"/>
      <c r="L17" s="96"/>
      <c r="M17" s="139"/>
      <c r="N17" s="96"/>
    </row>
    <row r="18" spans="1:81" s="92" customFormat="1" ht="12.75" customHeight="1" x14ac:dyDescent="0.25">
      <c r="B18" s="96" t="s">
        <v>13</v>
      </c>
      <c r="D18" s="138"/>
      <c r="E18" s="137">
        <v>50.162999999999997</v>
      </c>
      <c r="F18" s="133" t="s">
        <v>11</v>
      </c>
      <c r="H18" s="96"/>
      <c r="I18" s="96"/>
      <c r="J18" s="96"/>
      <c r="K18" s="96"/>
      <c r="L18" s="96"/>
      <c r="M18" s="139"/>
      <c r="N18" s="96"/>
    </row>
    <row r="19" spans="1:81" s="92" customFormat="1" ht="12.75" customHeight="1" x14ac:dyDescent="0.25">
      <c r="B19" s="96" t="s">
        <v>14</v>
      </c>
      <c r="C19" s="96"/>
      <c r="D19" s="138"/>
      <c r="E19" s="137">
        <v>309.81</v>
      </c>
      <c r="F19" s="133" t="s">
        <v>11</v>
      </c>
      <c r="H19" s="96"/>
      <c r="J19" s="96"/>
      <c r="K19" s="96"/>
      <c r="L19" s="96"/>
      <c r="M19" s="99"/>
      <c r="N19" s="91"/>
    </row>
    <row r="20" spans="1:81" s="92" customFormat="1" ht="12.75" customHeight="1" x14ac:dyDescent="0.25">
      <c r="B20" s="96" t="s">
        <v>15</v>
      </c>
      <c r="C20" s="96"/>
      <c r="D20" s="136"/>
      <c r="E20" s="135">
        <v>349.76</v>
      </c>
      <c r="F20" s="133" t="s">
        <v>16</v>
      </c>
      <c r="H20" s="96"/>
      <c r="J20" s="96"/>
      <c r="K20" s="96"/>
      <c r="L20" s="96"/>
      <c r="M20" s="134"/>
      <c r="N20" s="133"/>
    </row>
    <row r="21" spans="1:81" s="92" customFormat="1" ht="12.75" customHeight="1" x14ac:dyDescent="0.25">
      <c r="B21" s="96" t="s">
        <v>17</v>
      </c>
      <c r="C21" s="96"/>
      <c r="D21" s="136"/>
      <c r="E21" s="135">
        <v>46.18</v>
      </c>
      <c r="F21" s="133" t="s">
        <v>16</v>
      </c>
      <c r="H21" s="96"/>
      <c r="J21" s="96"/>
      <c r="K21" s="96"/>
      <c r="L21" s="96"/>
      <c r="M21" s="134"/>
      <c r="N21" s="133"/>
    </row>
    <row r="22" spans="1:81" s="92" customFormat="1" ht="15" x14ac:dyDescent="0.25">
      <c r="A22" s="76"/>
      <c r="B22" s="100" t="s">
        <v>18</v>
      </c>
      <c r="C22" s="100"/>
      <c r="D22" s="76"/>
      <c r="E22" s="469" t="s">
        <v>676</v>
      </c>
      <c r="F22" s="469"/>
      <c r="G22" s="469"/>
      <c r="H22" s="469"/>
      <c r="I22" s="469"/>
      <c r="J22" s="469"/>
      <c r="K22" s="469"/>
      <c r="L22" s="469"/>
      <c r="M22" s="469"/>
      <c r="N22" s="469"/>
      <c r="O22" s="469"/>
      <c r="P22" s="469"/>
      <c r="BN22" s="98" t="s">
        <v>675</v>
      </c>
      <c r="BO22" s="98" t="s">
        <v>2</v>
      </c>
      <c r="BP22" s="98" t="s">
        <v>2</v>
      </c>
      <c r="BQ22" s="98" t="s">
        <v>2</v>
      </c>
      <c r="BR22" s="98" t="s">
        <v>2</v>
      </c>
      <c r="BS22" s="98" t="s">
        <v>2</v>
      </c>
      <c r="BT22" s="98" t="s">
        <v>2</v>
      </c>
      <c r="BU22" s="98" t="s">
        <v>2</v>
      </c>
      <c r="BV22" s="98" t="s">
        <v>2</v>
      </c>
      <c r="BW22" s="98" t="s">
        <v>2</v>
      </c>
      <c r="BX22" s="98" t="s">
        <v>2</v>
      </c>
      <c r="BY22" s="98" t="s">
        <v>2</v>
      </c>
    </row>
    <row r="23" spans="1:81" s="92" customFormat="1" ht="12.75" customHeight="1" x14ac:dyDescent="0.25">
      <c r="A23" s="100"/>
      <c r="B23" s="100"/>
      <c r="C23" s="76"/>
      <c r="D23" s="100"/>
      <c r="E23" s="132"/>
      <c r="F23" s="131"/>
      <c r="G23" s="130"/>
      <c r="H23" s="130"/>
      <c r="I23" s="100"/>
      <c r="J23" s="100"/>
      <c r="K23" s="100"/>
      <c r="L23" s="129"/>
      <c r="M23" s="100"/>
      <c r="N23" s="76"/>
      <c r="O23" s="76"/>
      <c r="P23" s="76"/>
    </row>
    <row r="24" spans="1:81" s="92" customFormat="1" ht="36" customHeight="1" x14ac:dyDescent="0.25">
      <c r="A24" s="470" t="s">
        <v>20</v>
      </c>
      <c r="B24" s="470" t="s">
        <v>21</v>
      </c>
      <c r="C24" s="470" t="s">
        <v>22</v>
      </c>
      <c r="D24" s="470"/>
      <c r="E24" s="470"/>
      <c r="F24" s="470" t="s">
        <v>23</v>
      </c>
      <c r="G24" s="471" t="s">
        <v>24</v>
      </c>
      <c r="H24" s="472"/>
      <c r="I24" s="470" t="s">
        <v>25</v>
      </c>
      <c r="J24" s="470"/>
      <c r="K24" s="470"/>
      <c r="L24" s="470"/>
      <c r="M24" s="470"/>
      <c r="N24" s="470"/>
      <c r="O24" s="470" t="s">
        <v>26</v>
      </c>
      <c r="P24" s="470" t="s">
        <v>27</v>
      </c>
    </row>
    <row r="25" spans="1:81" s="92" customFormat="1" ht="36.75" customHeight="1" x14ac:dyDescent="0.25">
      <c r="A25" s="470"/>
      <c r="B25" s="470"/>
      <c r="C25" s="470"/>
      <c r="D25" s="470"/>
      <c r="E25" s="470"/>
      <c r="F25" s="470"/>
      <c r="G25" s="473" t="s">
        <v>28</v>
      </c>
      <c r="H25" s="473" t="s">
        <v>29</v>
      </c>
      <c r="I25" s="470" t="s">
        <v>28</v>
      </c>
      <c r="J25" s="470" t="s">
        <v>30</v>
      </c>
      <c r="K25" s="463" t="s">
        <v>31</v>
      </c>
      <c r="L25" s="463"/>
      <c r="M25" s="463"/>
      <c r="N25" s="463"/>
      <c r="O25" s="470"/>
      <c r="P25" s="470"/>
    </row>
    <row r="26" spans="1:81" s="92" customFormat="1" ht="15" x14ac:dyDescent="0.25">
      <c r="A26" s="470"/>
      <c r="B26" s="470"/>
      <c r="C26" s="470"/>
      <c r="D26" s="470"/>
      <c r="E26" s="470"/>
      <c r="F26" s="470"/>
      <c r="G26" s="474"/>
      <c r="H26" s="474"/>
      <c r="I26" s="470"/>
      <c r="J26" s="470"/>
      <c r="K26" s="128" t="s">
        <v>32</v>
      </c>
      <c r="L26" s="128" t="s">
        <v>33</v>
      </c>
      <c r="M26" s="128" t="s">
        <v>34</v>
      </c>
      <c r="N26" s="128" t="s">
        <v>35</v>
      </c>
      <c r="O26" s="470"/>
      <c r="P26" s="470"/>
    </row>
    <row r="27" spans="1:81" s="92" customFormat="1" ht="15" x14ac:dyDescent="0.25">
      <c r="A27" s="127">
        <v>1</v>
      </c>
      <c r="B27" s="127">
        <v>2</v>
      </c>
      <c r="C27" s="463">
        <v>3</v>
      </c>
      <c r="D27" s="463"/>
      <c r="E27" s="463"/>
      <c r="F27" s="127">
        <v>4</v>
      </c>
      <c r="G27" s="127">
        <v>5</v>
      </c>
      <c r="H27" s="127">
        <v>6</v>
      </c>
      <c r="I27" s="127">
        <v>7</v>
      </c>
      <c r="J27" s="127">
        <v>8</v>
      </c>
      <c r="K27" s="127">
        <v>9</v>
      </c>
      <c r="L27" s="127">
        <v>10</v>
      </c>
      <c r="M27" s="127">
        <v>11</v>
      </c>
      <c r="N27" s="127">
        <v>12</v>
      </c>
      <c r="O27" s="127">
        <v>13</v>
      </c>
      <c r="P27" s="127">
        <v>14</v>
      </c>
    </row>
    <row r="28" spans="1:81" s="92" customFormat="1" ht="15" x14ac:dyDescent="0.25">
      <c r="A28" s="464" t="s">
        <v>674</v>
      </c>
      <c r="B28" s="464"/>
      <c r="C28" s="464"/>
      <c r="D28" s="464"/>
      <c r="E28" s="464"/>
      <c r="F28" s="464"/>
      <c r="G28" s="464"/>
      <c r="H28" s="464"/>
      <c r="I28" s="464"/>
      <c r="J28" s="464"/>
      <c r="K28" s="464"/>
      <c r="L28" s="464"/>
      <c r="M28" s="464"/>
      <c r="N28" s="464"/>
      <c r="O28" s="464"/>
      <c r="P28" s="464"/>
      <c r="BZ28" s="118" t="s">
        <v>674</v>
      </c>
    </row>
    <row r="29" spans="1:81" s="92" customFormat="1" ht="33.75" x14ac:dyDescent="0.25">
      <c r="A29" s="94" t="s">
        <v>38</v>
      </c>
      <c r="B29" s="123" t="s">
        <v>673</v>
      </c>
      <c r="C29" s="465" t="s">
        <v>672</v>
      </c>
      <c r="D29" s="466"/>
      <c r="E29" s="467"/>
      <c r="F29" s="94" t="s">
        <v>235</v>
      </c>
      <c r="G29" s="95"/>
      <c r="H29" s="149">
        <v>1.7999999999999999E-2</v>
      </c>
      <c r="I29" s="93">
        <v>73020.86</v>
      </c>
      <c r="J29" s="93">
        <v>2413</v>
      </c>
      <c r="K29" s="124">
        <v>149</v>
      </c>
      <c r="L29" s="93">
        <v>1165</v>
      </c>
      <c r="M29" s="93">
        <v>1099</v>
      </c>
      <c r="N29" s="121"/>
      <c r="O29" s="124">
        <v>0.22</v>
      </c>
      <c r="P29" s="124">
        <v>1.1499999999999999</v>
      </c>
      <c r="BZ29" s="118"/>
      <c r="CA29" s="82" t="s">
        <v>672</v>
      </c>
    </row>
    <row r="30" spans="1:81" s="92" customFormat="1" ht="22.5" x14ac:dyDescent="0.25">
      <c r="A30" s="94" t="s">
        <v>42</v>
      </c>
      <c r="B30" s="123" t="s">
        <v>671</v>
      </c>
      <c r="C30" s="465" t="s">
        <v>670</v>
      </c>
      <c r="D30" s="466"/>
      <c r="E30" s="467"/>
      <c r="F30" s="94" t="s">
        <v>245</v>
      </c>
      <c r="G30" s="95"/>
      <c r="H30" s="149">
        <v>0.192</v>
      </c>
      <c r="I30" s="93">
        <v>2199.27</v>
      </c>
      <c r="J30" s="124">
        <v>635</v>
      </c>
      <c r="K30" s="121"/>
      <c r="L30" s="124">
        <v>422</v>
      </c>
      <c r="M30" s="124">
        <v>213</v>
      </c>
      <c r="N30" s="121"/>
      <c r="O30" s="119">
        <v>0</v>
      </c>
      <c r="P30" s="124">
        <v>0.19</v>
      </c>
      <c r="BZ30" s="118"/>
      <c r="CA30" s="82" t="s">
        <v>670</v>
      </c>
    </row>
    <row r="31" spans="1:81" s="92" customFormat="1" ht="33.75" x14ac:dyDescent="0.25">
      <c r="A31" s="94" t="s">
        <v>45</v>
      </c>
      <c r="B31" s="123" t="s">
        <v>669</v>
      </c>
      <c r="C31" s="465" t="s">
        <v>668</v>
      </c>
      <c r="D31" s="466"/>
      <c r="E31" s="467"/>
      <c r="F31" s="94" t="s">
        <v>194</v>
      </c>
      <c r="G31" s="95"/>
      <c r="H31" s="156">
        <v>1.8599999999999998E-2</v>
      </c>
      <c r="I31" s="93">
        <v>51987.64</v>
      </c>
      <c r="J31" s="93">
        <v>1238</v>
      </c>
      <c r="K31" s="124">
        <v>186</v>
      </c>
      <c r="L31" s="124">
        <v>776</v>
      </c>
      <c r="M31" s="124">
        <v>271</v>
      </c>
      <c r="N31" s="124">
        <v>5</v>
      </c>
      <c r="O31" s="124">
        <v>0.27</v>
      </c>
      <c r="P31" s="124">
        <v>0.26</v>
      </c>
      <c r="BZ31" s="118"/>
      <c r="CA31" s="82" t="s">
        <v>668</v>
      </c>
    </row>
    <row r="32" spans="1:81" s="92" customFormat="1" ht="22.5" x14ac:dyDescent="0.25">
      <c r="A32" s="94" t="s">
        <v>49</v>
      </c>
      <c r="B32" s="123" t="s">
        <v>667</v>
      </c>
      <c r="C32" s="465" t="s">
        <v>666</v>
      </c>
      <c r="D32" s="466"/>
      <c r="E32" s="467"/>
      <c r="F32" s="94" t="s">
        <v>65</v>
      </c>
      <c r="G32" s="95"/>
      <c r="H32" s="125">
        <v>1.86</v>
      </c>
      <c r="I32" s="93">
        <v>1509.08</v>
      </c>
      <c r="J32" s="93">
        <v>2863</v>
      </c>
      <c r="K32" s="121"/>
      <c r="L32" s="121"/>
      <c r="M32" s="121"/>
      <c r="N32" s="93">
        <v>2863</v>
      </c>
      <c r="O32" s="119">
        <v>0</v>
      </c>
      <c r="P32" s="119">
        <v>0</v>
      </c>
      <c r="BZ32" s="118"/>
      <c r="CA32" s="82" t="s">
        <v>666</v>
      </c>
      <c r="CC32" s="147"/>
    </row>
    <row r="33" spans="1:82" s="92" customFormat="1" ht="33.75" x14ac:dyDescent="0.25">
      <c r="A33" s="94" t="s">
        <v>55</v>
      </c>
      <c r="B33" s="123" t="s">
        <v>665</v>
      </c>
      <c r="C33" s="465" t="s">
        <v>664</v>
      </c>
      <c r="D33" s="466"/>
      <c r="E33" s="467"/>
      <c r="F33" s="94" t="s">
        <v>194</v>
      </c>
      <c r="G33" s="95"/>
      <c r="H33" s="156">
        <v>0.1668</v>
      </c>
      <c r="I33" s="93">
        <v>79185.69</v>
      </c>
      <c r="J33" s="93">
        <v>16931</v>
      </c>
      <c r="K33" s="93">
        <v>2505</v>
      </c>
      <c r="L33" s="93">
        <v>10634</v>
      </c>
      <c r="M33" s="93">
        <v>3724</v>
      </c>
      <c r="N33" s="124">
        <v>68</v>
      </c>
      <c r="O33" s="120">
        <v>3.6</v>
      </c>
      <c r="P33" s="124">
        <v>3.44</v>
      </c>
      <c r="BZ33" s="118"/>
      <c r="CA33" s="82" t="s">
        <v>664</v>
      </c>
      <c r="CC33" s="147"/>
    </row>
    <row r="34" spans="1:82" s="92" customFormat="1" ht="33.75" x14ac:dyDescent="0.25">
      <c r="A34" s="94" t="s">
        <v>59</v>
      </c>
      <c r="B34" s="123" t="s">
        <v>663</v>
      </c>
      <c r="C34" s="465" t="s">
        <v>662</v>
      </c>
      <c r="D34" s="466"/>
      <c r="E34" s="467"/>
      <c r="F34" s="94" t="s">
        <v>65</v>
      </c>
      <c r="G34" s="95"/>
      <c r="H34" s="125">
        <v>16.68</v>
      </c>
      <c r="I34" s="93">
        <v>2006.47</v>
      </c>
      <c r="J34" s="93">
        <v>34137</v>
      </c>
      <c r="K34" s="121"/>
      <c r="L34" s="121"/>
      <c r="M34" s="121"/>
      <c r="N34" s="93">
        <v>34137</v>
      </c>
      <c r="O34" s="119">
        <v>0</v>
      </c>
      <c r="P34" s="119">
        <v>0</v>
      </c>
      <c r="BZ34" s="118"/>
      <c r="CA34" s="82" t="s">
        <v>662</v>
      </c>
      <c r="CC34" s="147"/>
    </row>
    <row r="35" spans="1:82" s="92" customFormat="1" ht="15" x14ac:dyDescent="0.25">
      <c r="A35" s="475" t="s">
        <v>661</v>
      </c>
      <c r="B35" s="476"/>
      <c r="C35" s="476"/>
      <c r="D35" s="476"/>
      <c r="E35" s="476"/>
      <c r="F35" s="476"/>
      <c r="G35" s="476"/>
      <c r="H35" s="476"/>
      <c r="I35" s="477"/>
      <c r="J35" s="112"/>
      <c r="K35" s="112"/>
      <c r="L35" s="112"/>
      <c r="M35" s="112"/>
      <c r="N35" s="112"/>
      <c r="O35" s="116">
        <v>4.0914000000000001</v>
      </c>
      <c r="P35" s="151">
        <v>5.0336280000000002</v>
      </c>
      <c r="BZ35" s="118"/>
      <c r="CC35" s="147"/>
      <c r="CD35" s="109" t="s">
        <v>661</v>
      </c>
    </row>
    <row r="36" spans="1:82" s="92" customFormat="1" ht="15" x14ac:dyDescent="0.25">
      <c r="A36" s="464" t="s">
        <v>660</v>
      </c>
      <c r="B36" s="464"/>
      <c r="C36" s="464"/>
      <c r="D36" s="464"/>
      <c r="E36" s="464"/>
      <c r="F36" s="464"/>
      <c r="G36" s="464"/>
      <c r="H36" s="464"/>
      <c r="I36" s="464"/>
      <c r="J36" s="464"/>
      <c r="K36" s="464"/>
      <c r="L36" s="464"/>
      <c r="M36" s="464"/>
      <c r="N36" s="464"/>
      <c r="O36" s="464"/>
      <c r="P36" s="464"/>
      <c r="BZ36" s="118" t="s">
        <v>660</v>
      </c>
      <c r="CC36" s="147"/>
      <c r="CD36" s="109"/>
    </row>
    <row r="37" spans="1:82" s="92" customFormat="1" ht="33.75" x14ac:dyDescent="0.25">
      <c r="A37" s="94" t="s">
        <v>247</v>
      </c>
      <c r="B37" s="123" t="s">
        <v>659</v>
      </c>
      <c r="C37" s="465" t="s">
        <v>658</v>
      </c>
      <c r="D37" s="466"/>
      <c r="E37" s="467"/>
      <c r="F37" s="94" t="s">
        <v>92</v>
      </c>
      <c r="G37" s="95"/>
      <c r="H37" s="125">
        <v>0.39</v>
      </c>
      <c r="I37" s="93">
        <v>114462.39</v>
      </c>
      <c r="J37" s="93">
        <v>55125</v>
      </c>
      <c r="K37" s="93">
        <v>19257</v>
      </c>
      <c r="L37" s="93">
        <v>25384</v>
      </c>
      <c r="M37" s="93">
        <v>10484</v>
      </c>
      <c r="N37" s="121"/>
      <c r="O37" s="124">
        <v>25.43</v>
      </c>
      <c r="P37" s="120">
        <v>9.6</v>
      </c>
      <c r="BZ37" s="118"/>
      <c r="CA37" s="82" t="s">
        <v>658</v>
      </c>
      <c r="CC37" s="147"/>
      <c r="CD37" s="109"/>
    </row>
    <row r="38" spans="1:82" s="92" customFormat="1" ht="33.75" x14ac:dyDescent="0.25">
      <c r="A38" s="94" t="s">
        <v>62</v>
      </c>
      <c r="B38" s="123" t="s">
        <v>657</v>
      </c>
      <c r="C38" s="465" t="s">
        <v>656</v>
      </c>
      <c r="D38" s="466"/>
      <c r="E38" s="467"/>
      <c r="F38" s="94" t="s">
        <v>92</v>
      </c>
      <c r="G38" s="95"/>
      <c r="H38" s="125">
        <v>0.15</v>
      </c>
      <c r="I38" s="93">
        <v>149741.5</v>
      </c>
      <c r="J38" s="93">
        <v>27973</v>
      </c>
      <c r="K38" s="93">
        <v>9487</v>
      </c>
      <c r="L38" s="93">
        <v>12975</v>
      </c>
      <c r="M38" s="93">
        <v>5511</v>
      </c>
      <c r="N38" s="121"/>
      <c r="O38" s="124">
        <v>12.38</v>
      </c>
      <c r="P38" s="124">
        <v>5.13</v>
      </c>
      <c r="BZ38" s="118"/>
      <c r="CA38" s="82" t="s">
        <v>656</v>
      </c>
      <c r="CC38" s="147"/>
      <c r="CD38" s="109"/>
    </row>
    <row r="39" spans="1:82" s="92" customFormat="1" ht="33.75" x14ac:dyDescent="0.25">
      <c r="A39" s="94" t="s">
        <v>66</v>
      </c>
      <c r="B39" s="123" t="s">
        <v>655</v>
      </c>
      <c r="C39" s="465" t="s">
        <v>654</v>
      </c>
      <c r="D39" s="466"/>
      <c r="E39" s="467"/>
      <c r="F39" s="94" t="s">
        <v>65</v>
      </c>
      <c r="G39" s="95"/>
      <c r="H39" s="149">
        <v>32.244</v>
      </c>
      <c r="I39" s="93">
        <v>21313.59</v>
      </c>
      <c r="J39" s="93">
        <v>700980</v>
      </c>
      <c r="K39" s="121"/>
      <c r="L39" s="121"/>
      <c r="M39" s="121"/>
      <c r="N39" s="93">
        <v>700980</v>
      </c>
      <c r="O39" s="119">
        <v>0</v>
      </c>
      <c r="P39" s="119">
        <v>0</v>
      </c>
      <c r="BZ39" s="118"/>
      <c r="CA39" s="82" t="s">
        <v>654</v>
      </c>
      <c r="CC39" s="147"/>
      <c r="CD39" s="109"/>
    </row>
    <row r="40" spans="1:82" s="92" customFormat="1" ht="45" x14ac:dyDescent="0.25">
      <c r="A40" s="94" t="s">
        <v>254</v>
      </c>
      <c r="B40" s="123" t="s">
        <v>653</v>
      </c>
      <c r="C40" s="465" t="s">
        <v>652</v>
      </c>
      <c r="D40" s="466"/>
      <c r="E40" s="467"/>
      <c r="F40" s="94" t="s">
        <v>52</v>
      </c>
      <c r="G40" s="95"/>
      <c r="H40" s="156">
        <v>1.6188</v>
      </c>
      <c r="I40" s="93">
        <v>150545.67000000001</v>
      </c>
      <c r="J40" s="93">
        <v>244445</v>
      </c>
      <c r="K40" s="93">
        <v>62313</v>
      </c>
      <c r="L40" s="93">
        <v>1331</v>
      </c>
      <c r="M40" s="124">
        <v>741</v>
      </c>
      <c r="N40" s="93">
        <v>180060</v>
      </c>
      <c r="O40" s="124">
        <v>75.760000000000005</v>
      </c>
      <c r="P40" s="124">
        <v>0.89</v>
      </c>
      <c r="BZ40" s="118"/>
      <c r="CA40" s="82" t="s">
        <v>652</v>
      </c>
      <c r="CC40" s="147"/>
      <c r="CD40" s="109"/>
    </row>
    <row r="41" spans="1:82" s="92" customFormat="1" ht="45" x14ac:dyDescent="0.25">
      <c r="A41" s="94" t="s">
        <v>69</v>
      </c>
      <c r="B41" s="123" t="s">
        <v>651</v>
      </c>
      <c r="C41" s="465" t="s">
        <v>649</v>
      </c>
      <c r="D41" s="466"/>
      <c r="E41" s="467"/>
      <c r="F41" s="94" t="s">
        <v>650</v>
      </c>
      <c r="G41" s="95"/>
      <c r="H41" s="125">
        <v>0.48</v>
      </c>
      <c r="I41" s="93">
        <v>16461.560000000001</v>
      </c>
      <c r="J41" s="93">
        <v>16145</v>
      </c>
      <c r="K41" s="93">
        <v>6907</v>
      </c>
      <c r="L41" s="124">
        <v>982</v>
      </c>
      <c r="M41" s="93">
        <v>8244</v>
      </c>
      <c r="N41" s="124">
        <v>12</v>
      </c>
      <c r="O41" s="120">
        <v>8.3000000000000007</v>
      </c>
      <c r="P41" s="124">
        <v>8.74</v>
      </c>
      <c r="BZ41" s="118"/>
      <c r="CA41" s="82" t="s">
        <v>649</v>
      </c>
      <c r="CC41" s="147"/>
      <c r="CD41" s="109"/>
    </row>
    <row r="42" spans="1:82" s="92" customFormat="1" ht="22.5" x14ac:dyDescent="0.25">
      <c r="A42" s="94" t="s">
        <v>72</v>
      </c>
      <c r="B42" s="123" t="s">
        <v>613</v>
      </c>
      <c r="C42" s="465" t="s">
        <v>612</v>
      </c>
      <c r="D42" s="466"/>
      <c r="E42" s="467"/>
      <c r="F42" s="94" t="s">
        <v>53</v>
      </c>
      <c r="G42" s="95"/>
      <c r="H42" s="156">
        <v>0.14460000000000001</v>
      </c>
      <c r="I42" s="93">
        <v>45981.3</v>
      </c>
      <c r="J42" s="93">
        <v>6695</v>
      </c>
      <c r="K42" s="93">
        <v>6586</v>
      </c>
      <c r="L42" s="124">
        <v>63</v>
      </c>
      <c r="M42" s="124">
        <v>46</v>
      </c>
      <c r="N42" s="121"/>
      <c r="O42" s="124">
        <v>8.39</v>
      </c>
      <c r="P42" s="124">
        <v>0.05</v>
      </c>
      <c r="BZ42" s="118"/>
      <c r="CA42" s="82" t="s">
        <v>612</v>
      </c>
      <c r="CC42" s="147"/>
      <c r="CD42" s="109"/>
    </row>
    <row r="43" spans="1:82" s="92" customFormat="1" ht="67.5" x14ac:dyDescent="0.25">
      <c r="A43" s="94" t="s">
        <v>73</v>
      </c>
      <c r="B43" s="123" t="s">
        <v>611</v>
      </c>
      <c r="C43" s="465" t="s">
        <v>610</v>
      </c>
      <c r="D43" s="466"/>
      <c r="E43" s="467"/>
      <c r="F43" s="94" t="s">
        <v>53</v>
      </c>
      <c r="G43" s="95"/>
      <c r="H43" s="156">
        <v>0.14460000000000001</v>
      </c>
      <c r="I43" s="93">
        <v>133510.26</v>
      </c>
      <c r="J43" s="93">
        <v>19306</v>
      </c>
      <c r="K43" s="121"/>
      <c r="L43" s="121"/>
      <c r="M43" s="121"/>
      <c r="N43" s="93">
        <v>19306</v>
      </c>
      <c r="O43" s="119">
        <v>0</v>
      </c>
      <c r="P43" s="119">
        <v>0</v>
      </c>
      <c r="BZ43" s="118"/>
      <c r="CA43" s="82" t="s">
        <v>610</v>
      </c>
      <c r="CC43" s="147"/>
      <c r="CD43" s="109"/>
    </row>
    <row r="44" spans="1:82" s="92" customFormat="1" ht="15" x14ac:dyDescent="0.25">
      <c r="A44" s="94" t="s">
        <v>265</v>
      </c>
      <c r="B44" s="123" t="s">
        <v>648</v>
      </c>
      <c r="C44" s="465" t="s">
        <v>647</v>
      </c>
      <c r="D44" s="466"/>
      <c r="E44" s="467"/>
      <c r="F44" s="94" t="s">
        <v>92</v>
      </c>
      <c r="G44" s="95"/>
      <c r="H44" s="125">
        <v>0.48</v>
      </c>
      <c r="I44" s="93">
        <v>17597.53</v>
      </c>
      <c r="J44" s="93">
        <v>8465</v>
      </c>
      <c r="K44" s="93">
        <v>6428</v>
      </c>
      <c r="L44" s="124">
        <v>36</v>
      </c>
      <c r="M44" s="124">
        <v>18</v>
      </c>
      <c r="N44" s="93">
        <v>1983</v>
      </c>
      <c r="O44" s="124">
        <v>7.73</v>
      </c>
      <c r="P44" s="124">
        <v>0.02</v>
      </c>
      <c r="BZ44" s="118"/>
      <c r="CA44" s="82" t="s">
        <v>647</v>
      </c>
      <c r="CC44" s="147"/>
      <c r="CD44" s="109"/>
    </row>
    <row r="45" spans="1:82" s="92" customFormat="1" ht="45" x14ac:dyDescent="0.25">
      <c r="A45" s="94" t="s">
        <v>76</v>
      </c>
      <c r="B45" s="123" t="s">
        <v>646</v>
      </c>
      <c r="C45" s="465" t="s">
        <v>645</v>
      </c>
      <c r="D45" s="466"/>
      <c r="E45" s="467"/>
      <c r="F45" s="94" t="s">
        <v>41</v>
      </c>
      <c r="G45" s="95"/>
      <c r="H45" s="122">
        <v>48</v>
      </c>
      <c r="I45" s="93">
        <v>25.97</v>
      </c>
      <c r="J45" s="93">
        <v>1247</v>
      </c>
      <c r="K45" s="121"/>
      <c r="L45" s="121"/>
      <c r="M45" s="121"/>
      <c r="N45" s="93">
        <v>1247</v>
      </c>
      <c r="O45" s="119">
        <v>0</v>
      </c>
      <c r="P45" s="119">
        <v>0</v>
      </c>
      <c r="BZ45" s="118"/>
      <c r="CA45" s="82" t="s">
        <v>645</v>
      </c>
      <c r="CC45" s="147"/>
      <c r="CD45" s="109"/>
    </row>
    <row r="46" spans="1:82" s="92" customFormat="1" ht="33.75" x14ac:dyDescent="0.25">
      <c r="A46" s="94" t="s">
        <v>77</v>
      </c>
      <c r="B46" s="123" t="s">
        <v>644</v>
      </c>
      <c r="C46" s="465" t="s">
        <v>643</v>
      </c>
      <c r="D46" s="466"/>
      <c r="E46" s="467"/>
      <c r="F46" s="94" t="s">
        <v>169</v>
      </c>
      <c r="G46" s="95"/>
      <c r="H46" s="149">
        <v>6.9000000000000006E-2</v>
      </c>
      <c r="I46" s="93">
        <v>4327.9399999999996</v>
      </c>
      <c r="J46" s="124">
        <v>308</v>
      </c>
      <c r="K46" s="124">
        <v>296</v>
      </c>
      <c r="L46" s="124">
        <v>3</v>
      </c>
      <c r="M46" s="124">
        <v>3</v>
      </c>
      <c r="N46" s="124">
        <v>6</v>
      </c>
      <c r="O46" s="124">
        <v>0.44</v>
      </c>
      <c r="P46" s="119">
        <v>0</v>
      </c>
      <c r="BZ46" s="118"/>
      <c r="CA46" s="82" t="s">
        <v>643</v>
      </c>
      <c r="CC46" s="147"/>
      <c r="CD46" s="109"/>
    </row>
    <row r="47" spans="1:82" s="92" customFormat="1" ht="22.5" x14ac:dyDescent="0.25">
      <c r="A47" s="94" t="s">
        <v>79</v>
      </c>
      <c r="B47" s="123" t="s">
        <v>642</v>
      </c>
      <c r="C47" s="465" t="s">
        <v>641</v>
      </c>
      <c r="D47" s="466"/>
      <c r="E47" s="467"/>
      <c r="F47" s="94" t="s">
        <v>169</v>
      </c>
      <c r="G47" s="95"/>
      <c r="H47" s="149">
        <v>6.9000000000000006E-2</v>
      </c>
      <c r="I47" s="93">
        <v>3082.25</v>
      </c>
      <c r="J47" s="93">
        <v>1983</v>
      </c>
      <c r="K47" s="93">
        <v>1888</v>
      </c>
      <c r="L47" s="124">
        <v>26</v>
      </c>
      <c r="M47" s="124">
        <v>31</v>
      </c>
      <c r="N47" s="124">
        <v>38</v>
      </c>
      <c r="O47" s="124">
        <v>2.81</v>
      </c>
      <c r="P47" s="124">
        <v>0.04</v>
      </c>
      <c r="BZ47" s="118"/>
      <c r="CA47" s="82" t="s">
        <v>641</v>
      </c>
      <c r="CC47" s="147"/>
      <c r="CD47" s="109"/>
    </row>
    <row r="48" spans="1:82" s="92" customFormat="1" ht="22.5" x14ac:dyDescent="0.25">
      <c r="A48" s="94" t="s">
        <v>83</v>
      </c>
      <c r="B48" s="123" t="s">
        <v>640</v>
      </c>
      <c r="C48" s="465" t="s">
        <v>639</v>
      </c>
      <c r="D48" s="466"/>
      <c r="E48" s="467"/>
      <c r="F48" s="94" t="s">
        <v>173</v>
      </c>
      <c r="G48" s="95"/>
      <c r="H48" s="122">
        <v>69</v>
      </c>
      <c r="I48" s="93">
        <v>147.74</v>
      </c>
      <c r="J48" s="93">
        <v>10398</v>
      </c>
      <c r="K48" s="121"/>
      <c r="L48" s="121"/>
      <c r="M48" s="121"/>
      <c r="N48" s="93">
        <v>10398</v>
      </c>
      <c r="O48" s="119">
        <v>0</v>
      </c>
      <c r="P48" s="119">
        <v>0</v>
      </c>
      <c r="BZ48" s="118"/>
      <c r="CA48" s="82" t="s">
        <v>639</v>
      </c>
      <c r="CC48" s="147"/>
      <c r="CD48" s="109"/>
    </row>
    <row r="49" spans="1:82" s="92" customFormat="1" ht="33.75" x14ac:dyDescent="0.25">
      <c r="A49" s="94" t="s">
        <v>86</v>
      </c>
      <c r="B49" s="123" t="s">
        <v>638</v>
      </c>
      <c r="C49" s="465" t="s">
        <v>637</v>
      </c>
      <c r="D49" s="466"/>
      <c r="E49" s="467"/>
      <c r="F49" s="94" t="s">
        <v>65</v>
      </c>
      <c r="G49" s="95"/>
      <c r="H49" s="125">
        <v>1.62</v>
      </c>
      <c r="I49" s="93">
        <v>49765.81</v>
      </c>
      <c r="J49" s="93">
        <v>81160</v>
      </c>
      <c r="K49" s="93">
        <v>69091</v>
      </c>
      <c r="L49" s="124">
        <v>462</v>
      </c>
      <c r="M49" s="124">
        <v>539</v>
      </c>
      <c r="N49" s="93">
        <v>11068</v>
      </c>
      <c r="O49" s="120">
        <v>98.5</v>
      </c>
      <c r="P49" s="124">
        <v>0.65</v>
      </c>
      <c r="BZ49" s="118"/>
      <c r="CA49" s="82" t="s">
        <v>637</v>
      </c>
      <c r="CC49" s="147"/>
      <c r="CD49" s="109"/>
    </row>
    <row r="50" spans="1:82" s="92" customFormat="1" ht="15" x14ac:dyDescent="0.25">
      <c r="A50" s="475" t="s">
        <v>636</v>
      </c>
      <c r="B50" s="476"/>
      <c r="C50" s="476"/>
      <c r="D50" s="476"/>
      <c r="E50" s="476"/>
      <c r="F50" s="476"/>
      <c r="G50" s="476"/>
      <c r="H50" s="476"/>
      <c r="I50" s="477"/>
      <c r="J50" s="112"/>
      <c r="K50" s="112"/>
      <c r="L50" s="112"/>
      <c r="M50" s="112"/>
      <c r="N50" s="112"/>
      <c r="O50" s="146">
        <v>239.73513</v>
      </c>
      <c r="P50" s="151">
        <v>25.108937999999998</v>
      </c>
      <c r="BZ50" s="118"/>
      <c r="CC50" s="147"/>
      <c r="CD50" s="109" t="s">
        <v>636</v>
      </c>
    </row>
    <row r="51" spans="1:82" s="92" customFormat="1" ht="15" x14ac:dyDescent="0.25">
      <c r="A51" s="464" t="s">
        <v>635</v>
      </c>
      <c r="B51" s="464"/>
      <c r="C51" s="464"/>
      <c r="D51" s="464"/>
      <c r="E51" s="464"/>
      <c r="F51" s="464"/>
      <c r="G51" s="464"/>
      <c r="H51" s="464"/>
      <c r="I51" s="464"/>
      <c r="J51" s="464"/>
      <c r="K51" s="464"/>
      <c r="L51" s="464"/>
      <c r="M51" s="464"/>
      <c r="N51" s="464"/>
      <c r="O51" s="464"/>
      <c r="P51" s="464"/>
      <c r="BZ51" s="118" t="s">
        <v>635</v>
      </c>
      <c r="CC51" s="147"/>
      <c r="CD51" s="109"/>
    </row>
    <row r="52" spans="1:82" s="92" customFormat="1" ht="33.75" x14ac:dyDescent="0.25">
      <c r="A52" s="94" t="s">
        <v>276</v>
      </c>
      <c r="B52" s="123" t="s">
        <v>634</v>
      </c>
      <c r="C52" s="465" t="s">
        <v>633</v>
      </c>
      <c r="D52" s="466"/>
      <c r="E52" s="467"/>
      <c r="F52" s="94" t="s">
        <v>235</v>
      </c>
      <c r="G52" s="95"/>
      <c r="H52" s="156">
        <v>1.6199999999999999E-2</v>
      </c>
      <c r="I52" s="93">
        <v>53169.69</v>
      </c>
      <c r="J52" s="93">
        <v>1581</v>
      </c>
      <c r="K52" s="124">
        <v>98</v>
      </c>
      <c r="L52" s="124">
        <v>763</v>
      </c>
      <c r="M52" s="124">
        <v>720</v>
      </c>
      <c r="N52" s="121"/>
      <c r="O52" s="124">
        <v>0.14000000000000001</v>
      </c>
      <c r="P52" s="124">
        <v>0.75</v>
      </c>
      <c r="BZ52" s="118"/>
      <c r="CA52" s="82" t="s">
        <v>633</v>
      </c>
      <c r="CC52" s="147"/>
      <c r="CD52" s="109"/>
    </row>
    <row r="53" spans="1:82" s="92" customFormat="1" ht="22.5" x14ac:dyDescent="0.25">
      <c r="A53" s="94" t="s">
        <v>89</v>
      </c>
      <c r="B53" s="123" t="s">
        <v>195</v>
      </c>
      <c r="C53" s="465" t="s">
        <v>196</v>
      </c>
      <c r="D53" s="466"/>
      <c r="E53" s="467"/>
      <c r="F53" s="94" t="s">
        <v>177</v>
      </c>
      <c r="G53" s="95"/>
      <c r="H53" s="150">
        <v>22.5</v>
      </c>
      <c r="I53" s="93">
        <v>1355.21</v>
      </c>
      <c r="J53" s="93">
        <v>30679</v>
      </c>
      <c r="K53" s="93">
        <v>29666</v>
      </c>
      <c r="L53" s="124">
        <v>288</v>
      </c>
      <c r="M53" s="124">
        <v>187</v>
      </c>
      <c r="N53" s="124">
        <v>538</v>
      </c>
      <c r="O53" s="120">
        <v>40.5</v>
      </c>
      <c r="P53" s="124">
        <v>0.23</v>
      </c>
      <c r="BZ53" s="118"/>
      <c r="CA53" s="82" t="s">
        <v>196</v>
      </c>
      <c r="CC53" s="147"/>
      <c r="CD53" s="109"/>
    </row>
    <row r="54" spans="1:82" s="92" customFormat="1" ht="33.75" x14ac:dyDescent="0.25">
      <c r="A54" s="94" t="s">
        <v>93</v>
      </c>
      <c r="B54" s="123" t="s">
        <v>632</v>
      </c>
      <c r="C54" s="465" t="s">
        <v>631</v>
      </c>
      <c r="D54" s="466"/>
      <c r="E54" s="467"/>
      <c r="F54" s="94" t="s">
        <v>53</v>
      </c>
      <c r="G54" s="95"/>
      <c r="H54" s="156">
        <v>0.33750000000000002</v>
      </c>
      <c r="I54" s="93">
        <v>69320.36</v>
      </c>
      <c r="J54" s="93">
        <v>23571</v>
      </c>
      <c r="K54" s="121"/>
      <c r="L54" s="121"/>
      <c r="M54" s="121"/>
      <c r="N54" s="93">
        <v>23571</v>
      </c>
      <c r="O54" s="119">
        <v>0</v>
      </c>
      <c r="P54" s="119">
        <v>0</v>
      </c>
      <c r="BZ54" s="118"/>
      <c r="CA54" s="82" t="s">
        <v>631</v>
      </c>
      <c r="CC54" s="147"/>
      <c r="CD54" s="109"/>
    </row>
    <row r="55" spans="1:82" s="92" customFormat="1" ht="45" x14ac:dyDescent="0.25">
      <c r="A55" s="94" t="s">
        <v>96</v>
      </c>
      <c r="B55" s="123" t="s">
        <v>630</v>
      </c>
      <c r="C55" s="465" t="s">
        <v>629</v>
      </c>
      <c r="D55" s="466"/>
      <c r="E55" s="467"/>
      <c r="F55" s="94" t="s">
        <v>235</v>
      </c>
      <c r="G55" s="95"/>
      <c r="H55" s="156">
        <v>1.6199999999999999E-2</v>
      </c>
      <c r="I55" s="93">
        <v>12081.7</v>
      </c>
      <c r="J55" s="124">
        <v>321</v>
      </c>
      <c r="K55" s="121"/>
      <c r="L55" s="124">
        <v>196</v>
      </c>
      <c r="M55" s="124">
        <v>125</v>
      </c>
      <c r="N55" s="121"/>
      <c r="O55" s="119">
        <v>0</v>
      </c>
      <c r="P55" s="124">
        <v>0.13</v>
      </c>
      <c r="BZ55" s="118"/>
      <c r="CA55" s="82" t="s">
        <v>629</v>
      </c>
      <c r="CC55" s="147"/>
      <c r="CD55" s="109"/>
    </row>
    <row r="56" spans="1:82" s="92" customFormat="1" ht="22.5" x14ac:dyDescent="0.25">
      <c r="A56" s="94" t="s">
        <v>99</v>
      </c>
      <c r="B56" s="123" t="s">
        <v>181</v>
      </c>
      <c r="C56" s="465" t="s">
        <v>628</v>
      </c>
      <c r="D56" s="466"/>
      <c r="E56" s="467"/>
      <c r="F56" s="94" t="s">
        <v>109</v>
      </c>
      <c r="G56" s="95"/>
      <c r="H56" s="150">
        <v>2.4</v>
      </c>
      <c r="I56" s="93">
        <v>9084.2199999999993</v>
      </c>
      <c r="J56" s="93">
        <v>22693</v>
      </c>
      <c r="K56" s="93">
        <v>14072</v>
      </c>
      <c r="L56" s="93">
        <v>1014</v>
      </c>
      <c r="M56" s="124">
        <v>609</v>
      </c>
      <c r="N56" s="93">
        <v>6998</v>
      </c>
      <c r="O56" s="120">
        <v>17.3</v>
      </c>
      <c r="P56" s="124">
        <v>0.62</v>
      </c>
      <c r="BZ56" s="118"/>
      <c r="CA56" s="82" t="s">
        <v>628</v>
      </c>
      <c r="CC56" s="147"/>
      <c r="CD56" s="109"/>
    </row>
    <row r="57" spans="1:82" s="92" customFormat="1" ht="33.75" x14ac:dyDescent="0.25">
      <c r="A57" s="94" t="s">
        <v>103</v>
      </c>
      <c r="B57" s="123" t="s">
        <v>627</v>
      </c>
      <c r="C57" s="465" t="s">
        <v>626</v>
      </c>
      <c r="D57" s="466"/>
      <c r="E57" s="467"/>
      <c r="F57" s="94" t="s">
        <v>53</v>
      </c>
      <c r="G57" s="95"/>
      <c r="H57" s="156">
        <v>0.23039999999999999</v>
      </c>
      <c r="I57" s="93">
        <v>67785.63</v>
      </c>
      <c r="J57" s="93">
        <v>15735</v>
      </c>
      <c r="K57" s="121"/>
      <c r="L57" s="121"/>
      <c r="M57" s="121"/>
      <c r="N57" s="93">
        <v>15735</v>
      </c>
      <c r="O57" s="119">
        <v>0</v>
      </c>
      <c r="P57" s="119">
        <v>0</v>
      </c>
      <c r="BZ57" s="118"/>
      <c r="CA57" s="82" t="s">
        <v>626</v>
      </c>
      <c r="CC57" s="147"/>
      <c r="CD57" s="109"/>
    </row>
    <row r="58" spans="1:82" s="92" customFormat="1" ht="15" x14ac:dyDescent="0.25">
      <c r="A58" s="475" t="s">
        <v>625</v>
      </c>
      <c r="B58" s="476"/>
      <c r="C58" s="476"/>
      <c r="D58" s="476"/>
      <c r="E58" s="476"/>
      <c r="F58" s="476"/>
      <c r="G58" s="476"/>
      <c r="H58" s="476"/>
      <c r="I58" s="477"/>
      <c r="J58" s="112"/>
      <c r="K58" s="112"/>
      <c r="L58" s="112"/>
      <c r="M58" s="112"/>
      <c r="N58" s="112"/>
      <c r="O58" s="151">
        <v>57.948666000000003</v>
      </c>
      <c r="P58" s="146">
        <v>1.73271</v>
      </c>
      <c r="BZ58" s="118"/>
      <c r="CC58" s="147"/>
      <c r="CD58" s="109" t="s">
        <v>625</v>
      </c>
    </row>
    <row r="59" spans="1:82" s="92" customFormat="1" ht="15" x14ac:dyDescent="0.25">
      <c r="A59" s="464" t="s">
        <v>624</v>
      </c>
      <c r="B59" s="464"/>
      <c r="C59" s="464"/>
      <c r="D59" s="464"/>
      <c r="E59" s="464"/>
      <c r="F59" s="464"/>
      <c r="G59" s="464"/>
      <c r="H59" s="464"/>
      <c r="I59" s="464"/>
      <c r="J59" s="464"/>
      <c r="K59" s="464"/>
      <c r="L59" s="464"/>
      <c r="M59" s="464"/>
      <c r="N59" s="464"/>
      <c r="O59" s="464"/>
      <c r="P59" s="464"/>
      <c r="BZ59" s="118" t="s">
        <v>624</v>
      </c>
      <c r="CC59" s="147"/>
      <c r="CD59" s="109"/>
    </row>
    <row r="60" spans="1:82" s="92" customFormat="1" ht="22.5" x14ac:dyDescent="0.25">
      <c r="A60" s="94" t="s">
        <v>106</v>
      </c>
      <c r="B60" s="123" t="s">
        <v>623</v>
      </c>
      <c r="C60" s="465" t="s">
        <v>621</v>
      </c>
      <c r="D60" s="466"/>
      <c r="E60" s="467"/>
      <c r="F60" s="94" t="s">
        <v>622</v>
      </c>
      <c r="G60" s="95"/>
      <c r="H60" s="125">
        <v>0.27</v>
      </c>
      <c r="I60" s="93">
        <v>8987.84</v>
      </c>
      <c r="J60" s="93">
        <v>2651</v>
      </c>
      <c r="K60" s="93">
        <v>2251</v>
      </c>
      <c r="L60" s="124">
        <v>175</v>
      </c>
      <c r="M60" s="124">
        <v>225</v>
      </c>
      <c r="N60" s="121"/>
      <c r="O60" s="124">
        <v>3.63</v>
      </c>
      <c r="P60" s="124">
        <v>0.25</v>
      </c>
      <c r="BZ60" s="118"/>
      <c r="CA60" s="82" t="s">
        <v>621</v>
      </c>
      <c r="CC60" s="147"/>
      <c r="CD60" s="109"/>
    </row>
    <row r="61" spans="1:82" s="92" customFormat="1" ht="22.5" x14ac:dyDescent="0.25">
      <c r="A61" s="94" t="s">
        <v>110</v>
      </c>
      <c r="B61" s="123" t="s">
        <v>620</v>
      </c>
      <c r="C61" s="465" t="s">
        <v>619</v>
      </c>
      <c r="D61" s="466"/>
      <c r="E61" s="467"/>
      <c r="F61" s="94" t="s">
        <v>65</v>
      </c>
      <c r="G61" s="95"/>
      <c r="H61" s="150">
        <v>6.9</v>
      </c>
      <c r="I61" s="93">
        <v>2009.68</v>
      </c>
      <c r="J61" s="93">
        <v>13867</v>
      </c>
      <c r="K61" s="121"/>
      <c r="L61" s="121"/>
      <c r="M61" s="121"/>
      <c r="N61" s="93">
        <v>13867</v>
      </c>
      <c r="O61" s="119">
        <v>0</v>
      </c>
      <c r="P61" s="119">
        <v>0</v>
      </c>
      <c r="BZ61" s="118"/>
      <c r="CA61" s="82" t="s">
        <v>619</v>
      </c>
      <c r="CC61" s="147"/>
      <c r="CD61" s="109"/>
    </row>
    <row r="62" spans="1:82" s="92" customFormat="1" ht="15" x14ac:dyDescent="0.25">
      <c r="A62" s="475" t="s">
        <v>618</v>
      </c>
      <c r="B62" s="476"/>
      <c r="C62" s="476"/>
      <c r="D62" s="476"/>
      <c r="E62" s="476"/>
      <c r="F62" s="476"/>
      <c r="G62" s="476"/>
      <c r="H62" s="476"/>
      <c r="I62" s="477"/>
      <c r="J62" s="112"/>
      <c r="K62" s="112"/>
      <c r="L62" s="112"/>
      <c r="M62" s="112"/>
      <c r="N62" s="112"/>
      <c r="O62" s="116">
        <v>3.6261000000000001</v>
      </c>
      <c r="P62" s="116">
        <v>0.25109999999999999</v>
      </c>
      <c r="BZ62" s="118"/>
      <c r="CC62" s="147"/>
      <c r="CD62" s="109" t="s">
        <v>618</v>
      </c>
    </row>
    <row r="63" spans="1:82" s="92" customFormat="1" ht="15" x14ac:dyDescent="0.25">
      <c r="A63" s="464" t="s">
        <v>617</v>
      </c>
      <c r="B63" s="464"/>
      <c r="C63" s="464"/>
      <c r="D63" s="464"/>
      <c r="E63" s="464"/>
      <c r="F63" s="464"/>
      <c r="G63" s="464"/>
      <c r="H63" s="464"/>
      <c r="I63" s="464"/>
      <c r="J63" s="464"/>
      <c r="K63" s="464"/>
      <c r="L63" s="464"/>
      <c r="M63" s="464"/>
      <c r="N63" s="464"/>
      <c r="O63" s="464"/>
      <c r="P63" s="464"/>
      <c r="BZ63" s="118" t="s">
        <v>617</v>
      </c>
      <c r="CC63" s="147"/>
      <c r="CD63" s="109"/>
    </row>
    <row r="64" spans="1:82" s="92" customFormat="1" ht="33.75" x14ac:dyDescent="0.25">
      <c r="A64" s="94" t="s">
        <v>113</v>
      </c>
      <c r="B64" s="123" t="s">
        <v>540</v>
      </c>
      <c r="C64" s="465" t="s">
        <v>616</v>
      </c>
      <c r="D64" s="466"/>
      <c r="E64" s="467"/>
      <c r="F64" s="94" t="s">
        <v>92</v>
      </c>
      <c r="G64" s="95"/>
      <c r="H64" s="150">
        <v>0.3</v>
      </c>
      <c r="I64" s="93">
        <v>53966.62</v>
      </c>
      <c r="J64" s="93">
        <v>20291</v>
      </c>
      <c r="K64" s="93">
        <v>2659</v>
      </c>
      <c r="L64" s="93">
        <v>13531</v>
      </c>
      <c r="M64" s="93">
        <v>4101</v>
      </c>
      <c r="N64" s="121"/>
      <c r="O64" s="124">
        <v>3.93</v>
      </c>
      <c r="P64" s="124">
        <v>4.29</v>
      </c>
      <c r="BZ64" s="118"/>
      <c r="CA64" s="82" t="s">
        <v>616</v>
      </c>
      <c r="CC64" s="147"/>
      <c r="CD64" s="109"/>
    </row>
    <row r="65" spans="1:82" s="92" customFormat="1" ht="33.75" x14ac:dyDescent="0.25">
      <c r="A65" s="94" t="s">
        <v>116</v>
      </c>
      <c r="B65" s="123" t="s">
        <v>615</v>
      </c>
      <c r="C65" s="465" t="s">
        <v>614</v>
      </c>
      <c r="D65" s="466"/>
      <c r="E65" s="467"/>
      <c r="F65" s="94" t="s">
        <v>194</v>
      </c>
      <c r="G65" s="95"/>
      <c r="H65" s="157">
        <v>1.9499999999999999E-3</v>
      </c>
      <c r="I65" s="93">
        <v>1134404.44</v>
      </c>
      <c r="J65" s="93">
        <v>2275</v>
      </c>
      <c r="K65" s="124">
        <v>635</v>
      </c>
      <c r="L65" s="124">
        <v>70</v>
      </c>
      <c r="M65" s="124">
        <v>63</v>
      </c>
      <c r="N65" s="93">
        <v>1507</v>
      </c>
      <c r="O65" s="124">
        <v>0.86</v>
      </c>
      <c r="P65" s="124">
        <v>0.06</v>
      </c>
      <c r="BZ65" s="118"/>
      <c r="CA65" s="82" t="s">
        <v>614</v>
      </c>
      <c r="CC65" s="147"/>
      <c r="CD65" s="109"/>
    </row>
    <row r="66" spans="1:82" s="92" customFormat="1" ht="22.5" x14ac:dyDescent="0.25">
      <c r="A66" s="94" t="s">
        <v>119</v>
      </c>
      <c r="B66" s="123" t="s">
        <v>613</v>
      </c>
      <c r="C66" s="465" t="s">
        <v>612</v>
      </c>
      <c r="D66" s="466"/>
      <c r="E66" s="467"/>
      <c r="F66" s="94" t="s">
        <v>53</v>
      </c>
      <c r="G66" s="95"/>
      <c r="H66" s="149">
        <v>5.7000000000000002E-2</v>
      </c>
      <c r="I66" s="93">
        <v>45981.3</v>
      </c>
      <c r="J66" s="93">
        <v>2639</v>
      </c>
      <c r="K66" s="93">
        <v>2596</v>
      </c>
      <c r="L66" s="124">
        <v>25</v>
      </c>
      <c r="M66" s="124">
        <v>18</v>
      </c>
      <c r="N66" s="121"/>
      <c r="O66" s="124">
        <v>3.31</v>
      </c>
      <c r="P66" s="124">
        <v>0.02</v>
      </c>
      <c r="BZ66" s="118"/>
      <c r="CA66" s="82" t="s">
        <v>612</v>
      </c>
      <c r="CC66" s="147"/>
      <c r="CD66" s="109"/>
    </row>
    <row r="67" spans="1:82" s="92" customFormat="1" ht="67.5" x14ac:dyDescent="0.25">
      <c r="A67" s="94" t="s">
        <v>122</v>
      </c>
      <c r="B67" s="123" t="s">
        <v>611</v>
      </c>
      <c r="C67" s="465" t="s">
        <v>610</v>
      </c>
      <c r="D67" s="466"/>
      <c r="E67" s="467"/>
      <c r="F67" s="94" t="s">
        <v>53</v>
      </c>
      <c r="G67" s="95"/>
      <c r="H67" s="149">
        <v>5.7000000000000002E-2</v>
      </c>
      <c r="I67" s="93">
        <v>133510.26</v>
      </c>
      <c r="J67" s="93">
        <v>7667</v>
      </c>
      <c r="K67" s="121"/>
      <c r="L67" s="121"/>
      <c r="M67" s="121"/>
      <c r="N67" s="93">
        <v>7667</v>
      </c>
      <c r="O67" s="119">
        <v>0</v>
      </c>
      <c r="P67" s="119">
        <v>0</v>
      </c>
      <c r="BZ67" s="118"/>
      <c r="CA67" s="82" t="s">
        <v>610</v>
      </c>
      <c r="CC67" s="147"/>
      <c r="CD67" s="109"/>
    </row>
    <row r="68" spans="1:82" s="92" customFormat="1" ht="33.75" x14ac:dyDescent="0.25">
      <c r="A68" s="94" t="s">
        <v>310</v>
      </c>
      <c r="B68" s="123" t="s">
        <v>609</v>
      </c>
      <c r="C68" s="465" t="s">
        <v>608</v>
      </c>
      <c r="D68" s="466"/>
      <c r="E68" s="467"/>
      <c r="F68" s="94" t="s">
        <v>92</v>
      </c>
      <c r="G68" s="95"/>
      <c r="H68" s="150">
        <v>0.3</v>
      </c>
      <c r="I68" s="93">
        <v>36132.42</v>
      </c>
      <c r="J68" s="93">
        <v>18271</v>
      </c>
      <c r="K68" s="93">
        <v>9762</v>
      </c>
      <c r="L68" s="93">
        <v>1078</v>
      </c>
      <c r="M68" s="93">
        <v>7431</v>
      </c>
      <c r="N68" s="121"/>
      <c r="O68" s="124">
        <v>13.22</v>
      </c>
      <c r="P68" s="124">
        <v>8.93</v>
      </c>
      <c r="BZ68" s="118"/>
      <c r="CA68" s="82" t="s">
        <v>608</v>
      </c>
      <c r="CC68" s="147"/>
      <c r="CD68" s="109"/>
    </row>
    <row r="69" spans="1:82" s="92" customFormat="1" ht="33.75" x14ac:dyDescent="0.25">
      <c r="A69" s="94" t="s">
        <v>125</v>
      </c>
      <c r="B69" s="123" t="s">
        <v>607</v>
      </c>
      <c r="C69" s="465" t="s">
        <v>606</v>
      </c>
      <c r="D69" s="466"/>
      <c r="E69" s="467"/>
      <c r="F69" s="94" t="s">
        <v>41</v>
      </c>
      <c r="G69" s="95"/>
      <c r="H69" s="122">
        <v>30</v>
      </c>
      <c r="I69" s="93">
        <v>1699.78</v>
      </c>
      <c r="J69" s="93">
        <v>51376</v>
      </c>
      <c r="K69" s="121"/>
      <c r="L69" s="121"/>
      <c r="M69" s="121"/>
      <c r="N69" s="93">
        <v>51376</v>
      </c>
      <c r="O69" s="119">
        <v>0</v>
      </c>
      <c r="P69" s="119">
        <v>0</v>
      </c>
      <c r="BZ69" s="118"/>
      <c r="CA69" s="82" t="s">
        <v>606</v>
      </c>
      <c r="CC69" s="147"/>
      <c r="CD69" s="109"/>
    </row>
    <row r="70" spans="1:82" s="92" customFormat="1" ht="22.5" x14ac:dyDescent="0.25">
      <c r="A70" s="94" t="s">
        <v>129</v>
      </c>
      <c r="B70" s="123" t="s">
        <v>605</v>
      </c>
      <c r="C70" s="465" t="s">
        <v>604</v>
      </c>
      <c r="D70" s="466"/>
      <c r="E70" s="467"/>
      <c r="F70" s="94" t="s">
        <v>194</v>
      </c>
      <c r="G70" s="95"/>
      <c r="H70" s="156">
        <v>3.8999999999999998E-3</v>
      </c>
      <c r="I70" s="93">
        <v>63052.67</v>
      </c>
      <c r="J70" s="124">
        <v>246</v>
      </c>
      <c r="K70" s="124">
        <v>246</v>
      </c>
      <c r="L70" s="121"/>
      <c r="M70" s="121"/>
      <c r="N70" s="121"/>
      <c r="O70" s="124">
        <v>0.38</v>
      </c>
      <c r="P70" s="119">
        <v>0</v>
      </c>
      <c r="BZ70" s="118"/>
      <c r="CA70" s="82" t="s">
        <v>604</v>
      </c>
      <c r="CC70" s="147"/>
      <c r="CD70" s="109"/>
    </row>
    <row r="71" spans="1:82" s="92" customFormat="1" ht="33.75" x14ac:dyDescent="0.25">
      <c r="A71" s="94" t="s">
        <v>390</v>
      </c>
      <c r="B71" s="123" t="s">
        <v>603</v>
      </c>
      <c r="C71" s="465" t="s">
        <v>602</v>
      </c>
      <c r="D71" s="466"/>
      <c r="E71" s="467"/>
      <c r="F71" s="94" t="s">
        <v>109</v>
      </c>
      <c r="G71" s="95"/>
      <c r="H71" s="122">
        <v>1</v>
      </c>
      <c r="I71" s="93">
        <v>5380</v>
      </c>
      <c r="J71" s="93">
        <v>5946</v>
      </c>
      <c r="K71" s="93">
        <v>5252</v>
      </c>
      <c r="L71" s="124">
        <v>128</v>
      </c>
      <c r="M71" s="124">
        <v>566</v>
      </c>
      <c r="N71" s="121"/>
      <c r="O71" s="124">
        <v>7.11</v>
      </c>
      <c r="P71" s="124">
        <v>0.68</v>
      </c>
      <c r="BZ71" s="118"/>
      <c r="CA71" s="82" t="s">
        <v>602</v>
      </c>
      <c r="CC71" s="147"/>
      <c r="CD71" s="109"/>
    </row>
    <row r="72" spans="1:82" s="92" customFormat="1" ht="67.5" x14ac:dyDescent="0.25">
      <c r="A72" s="94" t="s">
        <v>132</v>
      </c>
      <c r="B72" s="123" t="s">
        <v>601</v>
      </c>
      <c r="C72" s="465" t="s">
        <v>599</v>
      </c>
      <c r="D72" s="466"/>
      <c r="E72" s="467"/>
      <c r="F72" s="94" t="s">
        <v>600</v>
      </c>
      <c r="G72" s="95"/>
      <c r="H72" s="122">
        <v>150</v>
      </c>
      <c r="I72" s="93">
        <v>2049.85</v>
      </c>
      <c r="J72" s="93">
        <v>309784</v>
      </c>
      <c r="K72" s="121"/>
      <c r="L72" s="121"/>
      <c r="M72" s="121"/>
      <c r="N72" s="93">
        <v>309784</v>
      </c>
      <c r="O72" s="119">
        <v>0</v>
      </c>
      <c r="P72" s="119">
        <v>0</v>
      </c>
      <c r="BZ72" s="118"/>
      <c r="CA72" s="82" t="s">
        <v>599</v>
      </c>
      <c r="CC72" s="147"/>
      <c r="CD72" s="109"/>
    </row>
    <row r="73" spans="1:82" s="92" customFormat="1" ht="33.75" x14ac:dyDescent="0.25">
      <c r="A73" s="94" t="s">
        <v>133</v>
      </c>
      <c r="B73" s="123" t="s">
        <v>598</v>
      </c>
      <c r="C73" s="465" t="s">
        <v>597</v>
      </c>
      <c r="D73" s="466"/>
      <c r="E73" s="467"/>
      <c r="F73" s="94" t="s">
        <v>92</v>
      </c>
      <c r="G73" s="95"/>
      <c r="H73" s="125">
        <v>0.03</v>
      </c>
      <c r="I73" s="93">
        <v>56746.54</v>
      </c>
      <c r="J73" s="93">
        <v>1710</v>
      </c>
      <c r="K73" s="93">
        <v>1573</v>
      </c>
      <c r="L73" s="124">
        <v>15</v>
      </c>
      <c r="M73" s="124">
        <v>8</v>
      </c>
      <c r="N73" s="124">
        <v>114</v>
      </c>
      <c r="O73" s="124">
        <v>2.13</v>
      </c>
      <c r="P73" s="124">
        <v>0.01</v>
      </c>
      <c r="BZ73" s="118"/>
      <c r="CA73" s="82" t="s">
        <v>597</v>
      </c>
      <c r="CC73" s="147"/>
      <c r="CD73" s="109"/>
    </row>
    <row r="74" spans="1:82" s="92" customFormat="1" ht="56.25" x14ac:dyDescent="0.25">
      <c r="A74" s="94" t="s">
        <v>134</v>
      </c>
      <c r="B74" s="123" t="s">
        <v>596</v>
      </c>
      <c r="C74" s="465" t="s">
        <v>595</v>
      </c>
      <c r="D74" s="466"/>
      <c r="E74" s="467"/>
      <c r="F74" s="94" t="s">
        <v>102</v>
      </c>
      <c r="G74" s="95"/>
      <c r="H74" s="122">
        <v>3</v>
      </c>
      <c r="I74" s="93">
        <v>28782.53</v>
      </c>
      <c r="J74" s="93">
        <v>86995</v>
      </c>
      <c r="K74" s="121"/>
      <c r="L74" s="121"/>
      <c r="M74" s="121"/>
      <c r="N74" s="93">
        <v>86995</v>
      </c>
      <c r="O74" s="119">
        <v>0</v>
      </c>
      <c r="P74" s="119">
        <v>0</v>
      </c>
      <c r="BZ74" s="118"/>
      <c r="CA74" s="82" t="s">
        <v>595</v>
      </c>
      <c r="CC74" s="147"/>
      <c r="CD74" s="109"/>
    </row>
    <row r="75" spans="1:82" s="92" customFormat="1" ht="15" x14ac:dyDescent="0.25">
      <c r="A75" s="475" t="s">
        <v>594</v>
      </c>
      <c r="B75" s="476"/>
      <c r="C75" s="476"/>
      <c r="D75" s="476"/>
      <c r="E75" s="476"/>
      <c r="F75" s="476"/>
      <c r="G75" s="476"/>
      <c r="H75" s="476"/>
      <c r="I75" s="477"/>
      <c r="J75" s="112"/>
      <c r="K75" s="112"/>
      <c r="L75" s="112"/>
      <c r="M75" s="112"/>
      <c r="N75" s="112"/>
      <c r="O75" s="146">
        <v>30.930029999999999</v>
      </c>
      <c r="P75" s="151">
        <v>13.989443</v>
      </c>
      <c r="BZ75" s="118"/>
      <c r="CC75" s="147"/>
      <c r="CD75" s="109" t="s">
        <v>594</v>
      </c>
    </row>
    <row r="76" spans="1:82" s="92" customFormat="1" ht="15" x14ac:dyDescent="0.25">
      <c r="A76" s="464" t="s">
        <v>593</v>
      </c>
      <c r="B76" s="464"/>
      <c r="C76" s="464"/>
      <c r="D76" s="464"/>
      <c r="E76" s="464"/>
      <c r="F76" s="464"/>
      <c r="G76" s="464"/>
      <c r="H76" s="464"/>
      <c r="I76" s="464"/>
      <c r="J76" s="464"/>
      <c r="K76" s="464"/>
      <c r="L76" s="464"/>
      <c r="M76" s="464"/>
      <c r="N76" s="464"/>
      <c r="O76" s="464"/>
      <c r="P76" s="464"/>
      <c r="BZ76" s="118" t="s">
        <v>593</v>
      </c>
      <c r="CC76" s="147"/>
      <c r="CD76" s="109"/>
    </row>
    <row r="77" spans="1:82" s="92" customFormat="1" ht="33.75" x14ac:dyDescent="0.25">
      <c r="A77" s="94" t="s">
        <v>135</v>
      </c>
      <c r="B77" s="123" t="s">
        <v>592</v>
      </c>
      <c r="C77" s="465" t="s">
        <v>591</v>
      </c>
      <c r="D77" s="466"/>
      <c r="E77" s="467"/>
      <c r="F77" s="94" t="s">
        <v>52</v>
      </c>
      <c r="G77" s="95"/>
      <c r="H77" s="125">
        <v>0.72</v>
      </c>
      <c r="I77" s="93">
        <v>10664.13</v>
      </c>
      <c r="J77" s="93">
        <v>7697</v>
      </c>
      <c r="K77" s="93">
        <v>4951</v>
      </c>
      <c r="L77" s="124">
        <v>24</v>
      </c>
      <c r="M77" s="124">
        <v>19</v>
      </c>
      <c r="N77" s="93">
        <v>2703</v>
      </c>
      <c r="O77" s="124">
        <v>6.54</v>
      </c>
      <c r="P77" s="124">
        <v>0.02</v>
      </c>
      <c r="BZ77" s="118"/>
      <c r="CA77" s="82" t="s">
        <v>591</v>
      </c>
      <c r="CC77" s="147"/>
      <c r="CD77" s="109"/>
    </row>
    <row r="78" spans="1:82" s="92" customFormat="1" ht="22.5" x14ac:dyDescent="0.25">
      <c r="A78" s="94" t="s">
        <v>136</v>
      </c>
      <c r="B78" s="123" t="s">
        <v>590</v>
      </c>
      <c r="C78" s="465" t="s">
        <v>589</v>
      </c>
      <c r="D78" s="466"/>
      <c r="E78" s="467"/>
      <c r="F78" s="94" t="s">
        <v>52</v>
      </c>
      <c r="G78" s="95"/>
      <c r="H78" s="125">
        <v>0.72</v>
      </c>
      <c r="I78" s="93">
        <v>6009.36</v>
      </c>
      <c r="J78" s="93">
        <v>4339</v>
      </c>
      <c r="K78" s="93">
        <v>3512</v>
      </c>
      <c r="L78" s="124">
        <v>24</v>
      </c>
      <c r="M78" s="124">
        <v>13</v>
      </c>
      <c r="N78" s="124">
        <v>790</v>
      </c>
      <c r="O78" s="124">
        <v>3.82</v>
      </c>
      <c r="P78" s="124">
        <v>0.01</v>
      </c>
      <c r="BZ78" s="118"/>
      <c r="CA78" s="82" t="s">
        <v>589</v>
      </c>
      <c r="CC78" s="147"/>
      <c r="CD78" s="109"/>
    </row>
    <row r="79" spans="1:82" s="92" customFormat="1" ht="22.5" x14ac:dyDescent="0.25">
      <c r="A79" s="94" t="s">
        <v>137</v>
      </c>
      <c r="B79" s="123" t="s">
        <v>588</v>
      </c>
      <c r="C79" s="465" t="s">
        <v>587</v>
      </c>
      <c r="D79" s="466"/>
      <c r="E79" s="467"/>
      <c r="F79" s="94" t="s">
        <v>52</v>
      </c>
      <c r="G79" s="95"/>
      <c r="H79" s="125">
        <v>0.72</v>
      </c>
      <c r="I79" s="93">
        <v>1846.8</v>
      </c>
      <c r="J79" s="93">
        <v>2685</v>
      </c>
      <c r="K79" s="93">
        <v>2409</v>
      </c>
      <c r="L79" s="124">
        <v>44</v>
      </c>
      <c r="M79" s="124">
        <v>26</v>
      </c>
      <c r="N79" s="124">
        <v>206</v>
      </c>
      <c r="O79" s="124">
        <v>3.07</v>
      </c>
      <c r="P79" s="124">
        <v>0.03</v>
      </c>
      <c r="BZ79" s="118"/>
      <c r="CA79" s="82" t="s">
        <v>587</v>
      </c>
      <c r="CC79" s="147"/>
      <c r="CD79" s="109"/>
    </row>
    <row r="80" spans="1:82" s="92" customFormat="1" ht="15" x14ac:dyDescent="0.25">
      <c r="A80" s="475" t="s">
        <v>586</v>
      </c>
      <c r="B80" s="476"/>
      <c r="C80" s="476"/>
      <c r="D80" s="476"/>
      <c r="E80" s="476"/>
      <c r="F80" s="476"/>
      <c r="G80" s="476"/>
      <c r="H80" s="476"/>
      <c r="I80" s="477"/>
      <c r="J80" s="112"/>
      <c r="K80" s="112"/>
      <c r="L80" s="112"/>
      <c r="M80" s="112"/>
      <c r="N80" s="112"/>
      <c r="O80" s="155">
        <v>13.428000000000001</v>
      </c>
      <c r="P80" s="116">
        <v>6.4799999999999996E-2</v>
      </c>
      <c r="BZ80" s="118"/>
      <c r="CC80" s="147"/>
      <c r="CD80" s="109" t="s">
        <v>586</v>
      </c>
    </row>
    <row r="81" spans="1:85" s="92" customFormat="1" ht="15" x14ac:dyDescent="0.25">
      <c r="A81" s="475" t="s">
        <v>204</v>
      </c>
      <c r="B81" s="476"/>
      <c r="C81" s="476"/>
      <c r="D81" s="476"/>
      <c r="E81" s="476"/>
      <c r="F81" s="476"/>
      <c r="G81" s="476"/>
      <c r="H81" s="476"/>
      <c r="I81" s="477"/>
      <c r="J81" s="112"/>
      <c r="K81" s="112"/>
      <c r="L81" s="112"/>
      <c r="M81" s="112"/>
      <c r="N81" s="112"/>
      <c r="O81" s="112"/>
      <c r="P81" s="112"/>
      <c r="CF81" s="109" t="s">
        <v>204</v>
      </c>
    </row>
    <row r="82" spans="1:85" s="92" customFormat="1" ht="15" x14ac:dyDescent="0.25">
      <c r="A82" s="478" t="s">
        <v>205</v>
      </c>
      <c r="B82" s="479"/>
      <c r="C82" s="479"/>
      <c r="D82" s="479"/>
      <c r="E82" s="479"/>
      <c r="F82" s="479"/>
      <c r="G82" s="479"/>
      <c r="H82" s="479"/>
      <c r="I82" s="480"/>
      <c r="J82" s="111">
        <v>1865466</v>
      </c>
      <c r="K82" s="110"/>
      <c r="L82" s="110"/>
      <c r="M82" s="110"/>
      <c r="N82" s="110"/>
      <c r="O82" s="110"/>
      <c r="P82" s="110"/>
      <c r="CF82" s="109"/>
      <c r="CG82" s="89" t="s">
        <v>205</v>
      </c>
    </row>
    <row r="83" spans="1:85" s="92" customFormat="1" ht="15" x14ac:dyDescent="0.25">
      <c r="A83" s="478" t="s">
        <v>206</v>
      </c>
      <c r="B83" s="479"/>
      <c r="C83" s="479"/>
      <c r="D83" s="479"/>
      <c r="E83" s="479"/>
      <c r="F83" s="479"/>
      <c r="G83" s="479"/>
      <c r="H83" s="479"/>
      <c r="I83" s="480"/>
      <c r="J83" s="110"/>
      <c r="K83" s="110"/>
      <c r="L83" s="110"/>
      <c r="M83" s="110"/>
      <c r="N83" s="110"/>
      <c r="O83" s="110"/>
      <c r="P83" s="110"/>
      <c r="CF83" s="109"/>
      <c r="CG83" s="89" t="s">
        <v>206</v>
      </c>
    </row>
    <row r="84" spans="1:85" s="92" customFormat="1" ht="15" x14ac:dyDescent="0.25">
      <c r="A84" s="478" t="s">
        <v>207</v>
      </c>
      <c r="B84" s="479"/>
      <c r="C84" s="479"/>
      <c r="D84" s="479"/>
      <c r="E84" s="479"/>
      <c r="F84" s="479"/>
      <c r="G84" s="479"/>
      <c r="H84" s="479"/>
      <c r="I84" s="480"/>
      <c r="J84" s="111">
        <v>264775</v>
      </c>
      <c r="K84" s="110"/>
      <c r="L84" s="110"/>
      <c r="M84" s="110"/>
      <c r="N84" s="110"/>
      <c r="O84" s="110"/>
      <c r="P84" s="110"/>
      <c r="CF84" s="109"/>
      <c r="CG84" s="89" t="s">
        <v>207</v>
      </c>
    </row>
    <row r="85" spans="1:85" s="92" customFormat="1" ht="15" x14ac:dyDescent="0.25">
      <c r="A85" s="478" t="s">
        <v>208</v>
      </c>
      <c r="B85" s="479"/>
      <c r="C85" s="479"/>
      <c r="D85" s="479"/>
      <c r="E85" s="479"/>
      <c r="F85" s="479"/>
      <c r="G85" s="479"/>
      <c r="H85" s="479"/>
      <c r="I85" s="480"/>
      <c r="J85" s="111">
        <v>71634</v>
      </c>
      <c r="K85" s="110"/>
      <c r="L85" s="110"/>
      <c r="M85" s="110"/>
      <c r="N85" s="110"/>
      <c r="O85" s="110"/>
      <c r="P85" s="110"/>
      <c r="CF85" s="109"/>
      <c r="CG85" s="89" t="s">
        <v>208</v>
      </c>
    </row>
    <row r="86" spans="1:85" s="92" customFormat="1" ht="15" x14ac:dyDescent="0.25">
      <c r="A86" s="478" t="s">
        <v>209</v>
      </c>
      <c r="B86" s="479"/>
      <c r="C86" s="479"/>
      <c r="D86" s="479"/>
      <c r="E86" s="479"/>
      <c r="F86" s="479"/>
      <c r="G86" s="479"/>
      <c r="H86" s="479"/>
      <c r="I86" s="480"/>
      <c r="J86" s="111">
        <v>45035</v>
      </c>
      <c r="K86" s="110"/>
      <c r="L86" s="110"/>
      <c r="M86" s="110"/>
      <c r="N86" s="110"/>
      <c r="O86" s="110"/>
      <c r="P86" s="110"/>
      <c r="CF86" s="109"/>
      <c r="CG86" s="89" t="s">
        <v>209</v>
      </c>
    </row>
    <row r="87" spans="1:85" s="92" customFormat="1" ht="15" x14ac:dyDescent="0.25">
      <c r="A87" s="478" t="s">
        <v>210</v>
      </c>
      <c r="B87" s="479"/>
      <c r="C87" s="479"/>
      <c r="D87" s="479"/>
      <c r="E87" s="479"/>
      <c r="F87" s="479"/>
      <c r="G87" s="479"/>
      <c r="H87" s="479"/>
      <c r="I87" s="480"/>
      <c r="J87" s="111">
        <v>1484022</v>
      </c>
      <c r="K87" s="110"/>
      <c r="L87" s="110"/>
      <c r="M87" s="110"/>
      <c r="N87" s="110"/>
      <c r="O87" s="110"/>
      <c r="P87" s="110"/>
      <c r="CF87" s="109"/>
      <c r="CG87" s="89" t="s">
        <v>210</v>
      </c>
    </row>
    <row r="88" spans="1:85" s="92" customFormat="1" ht="15" x14ac:dyDescent="0.25">
      <c r="A88" s="478" t="s">
        <v>211</v>
      </c>
      <c r="B88" s="479"/>
      <c r="C88" s="479"/>
      <c r="D88" s="479"/>
      <c r="E88" s="479"/>
      <c r="F88" s="479"/>
      <c r="G88" s="479"/>
      <c r="H88" s="479"/>
      <c r="I88" s="480"/>
      <c r="J88" s="111">
        <v>2338880</v>
      </c>
      <c r="K88" s="110"/>
      <c r="L88" s="110"/>
      <c r="M88" s="110"/>
      <c r="N88" s="110"/>
      <c r="O88" s="110"/>
      <c r="P88" s="110"/>
      <c r="CF88" s="109"/>
      <c r="CG88" s="89" t="s">
        <v>211</v>
      </c>
    </row>
    <row r="89" spans="1:85" s="92" customFormat="1" ht="15" x14ac:dyDescent="0.25">
      <c r="A89" s="478" t="s">
        <v>206</v>
      </c>
      <c r="B89" s="479"/>
      <c r="C89" s="479"/>
      <c r="D89" s="479"/>
      <c r="E89" s="479"/>
      <c r="F89" s="479"/>
      <c r="G89" s="479"/>
      <c r="H89" s="479"/>
      <c r="I89" s="480"/>
      <c r="J89" s="110"/>
      <c r="K89" s="110"/>
      <c r="L89" s="110"/>
      <c r="M89" s="110"/>
      <c r="N89" s="110"/>
      <c r="O89" s="110"/>
      <c r="P89" s="110"/>
      <c r="CF89" s="109"/>
      <c r="CG89" s="89" t="s">
        <v>206</v>
      </c>
    </row>
    <row r="90" spans="1:85" s="92" customFormat="1" ht="15" x14ac:dyDescent="0.25">
      <c r="A90" s="478" t="s">
        <v>212</v>
      </c>
      <c r="B90" s="479"/>
      <c r="C90" s="479"/>
      <c r="D90" s="479"/>
      <c r="E90" s="479"/>
      <c r="F90" s="479"/>
      <c r="G90" s="479"/>
      <c r="H90" s="479"/>
      <c r="I90" s="480"/>
      <c r="J90" s="111">
        <v>248519</v>
      </c>
      <c r="K90" s="110"/>
      <c r="L90" s="110"/>
      <c r="M90" s="110"/>
      <c r="N90" s="110"/>
      <c r="O90" s="110"/>
      <c r="P90" s="110"/>
      <c r="CF90" s="109"/>
      <c r="CG90" s="89" t="s">
        <v>212</v>
      </c>
    </row>
    <row r="91" spans="1:85" s="92" customFormat="1" ht="15" x14ac:dyDescent="0.25">
      <c r="A91" s="478" t="s">
        <v>213</v>
      </c>
      <c r="B91" s="479"/>
      <c r="C91" s="479"/>
      <c r="D91" s="479"/>
      <c r="E91" s="479"/>
      <c r="F91" s="479"/>
      <c r="G91" s="479"/>
      <c r="H91" s="479"/>
      <c r="I91" s="480"/>
      <c r="J91" s="111">
        <v>70591</v>
      </c>
      <c r="K91" s="110"/>
      <c r="L91" s="110"/>
      <c r="M91" s="110"/>
      <c r="N91" s="110"/>
      <c r="O91" s="110"/>
      <c r="P91" s="110"/>
      <c r="CF91" s="109"/>
      <c r="CG91" s="89" t="s">
        <v>213</v>
      </c>
    </row>
    <row r="92" spans="1:85" s="92" customFormat="1" ht="15" x14ac:dyDescent="0.25">
      <c r="A92" s="478" t="s">
        <v>214</v>
      </c>
      <c r="B92" s="479"/>
      <c r="C92" s="479"/>
      <c r="D92" s="479"/>
      <c r="E92" s="479"/>
      <c r="F92" s="479"/>
      <c r="G92" s="479"/>
      <c r="H92" s="479"/>
      <c r="I92" s="480"/>
      <c r="J92" s="111">
        <v>44392</v>
      </c>
      <c r="K92" s="110"/>
      <c r="L92" s="110"/>
      <c r="M92" s="110"/>
      <c r="N92" s="110"/>
      <c r="O92" s="110"/>
      <c r="P92" s="110"/>
      <c r="CF92" s="109"/>
      <c r="CG92" s="89" t="s">
        <v>214</v>
      </c>
    </row>
    <row r="93" spans="1:85" s="92" customFormat="1" ht="15" x14ac:dyDescent="0.25">
      <c r="A93" s="478" t="s">
        <v>215</v>
      </c>
      <c r="B93" s="479"/>
      <c r="C93" s="479"/>
      <c r="D93" s="479"/>
      <c r="E93" s="479"/>
      <c r="F93" s="479"/>
      <c r="G93" s="479"/>
      <c r="H93" s="479"/>
      <c r="I93" s="480"/>
      <c r="J93" s="111">
        <v>1476980</v>
      </c>
      <c r="K93" s="110"/>
      <c r="L93" s="110"/>
      <c r="M93" s="110"/>
      <c r="N93" s="110"/>
      <c r="O93" s="110"/>
      <c r="P93" s="110"/>
      <c r="CF93" s="109"/>
      <c r="CG93" s="89" t="s">
        <v>215</v>
      </c>
    </row>
    <row r="94" spans="1:85" s="92" customFormat="1" ht="15" x14ac:dyDescent="0.25">
      <c r="A94" s="478" t="s">
        <v>216</v>
      </c>
      <c r="B94" s="479"/>
      <c r="C94" s="479"/>
      <c r="D94" s="479"/>
      <c r="E94" s="479"/>
      <c r="F94" s="479"/>
      <c r="G94" s="479"/>
      <c r="H94" s="479"/>
      <c r="I94" s="480"/>
      <c r="J94" s="111">
        <v>309598</v>
      </c>
      <c r="K94" s="110"/>
      <c r="L94" s="110"/>
      <c r="M94" s="110"/>
      <c r="N94" s="110"/>
      <c r="O94" s="110"/>
      <c r="P94" s="110"/>
      <c r="CF94" s="109"/>
      <c r="CG94" s="89" t="s">
        <v>216</v>
      </c>
    </row>
    <row r="95" spans="1:85" s="92" customFormat="1" ht="15" x14ac:dyDescent="0.25">
      <c r="A95" s="478" t="s">
        <v>217</v>
      </c>
      <c r="B95" s="479"/>
      <c r="C95" s="479"/>
      <c r="D95" s="479"/>
      <c r="E95" s="479"/>
      <c r="F95" s="479"/>
      <c r="G95" s="479"/>
      <c r="H95" s="479"/>
      <c r="I95" s="480"/>
      <c r="J95" s="111">
        <v>188800</v>
      </c>
      <c r="K95" s="110"/>
      <c r="L95" s="110"/>
      <c r="M95" s="110"/>
      <c r="N95" s="110"/>
      <c r="O95" s="110"/>
      <c r="P95" s="110"/>
      <c r="CF95" s="109"/>
      <c r="CG95" s="89" t="s">
        <v>217</v>
      </c>
    </row>
    <row r="96" spans="1:85" s="92" customFormat="1" ht="15" x14ac:dyDescent="0.25">
      <c r="A96" s="478" t="s">
        <v>218</v>
      </c>
      <c r="B96" s="479"/>
      <c r="C96" s="479"/>
      <c r="D96" s="479"/>
      <c r="E96" s="479"/>
      <c r="F96" s="479"/>
      <c r="G96" s="479"/>
      <c r="H96" s="479"/>
      <c r="I96" s="480"/>
      <c r="J96" s="111">
        <v>50163</v>
      </c>
      <c r="K96" s="110"/>
      <c r="L96" s="110"/>
      <c r="M96" s="110"/>
      <c r="N96" s="110"/>
      <c r="O96" s="110"/>
      <c r="P96" s="110"/>
      <c r="CF96" s="109"/>
      <c r="CG96" s="89" t="s">
        <v>218</v>
      </c>
    </row>
    <row r="97" spans="1:87" s="92" customFormat="1" ht="15" x14ac:dyDescent="0.25">
      <c r="A97" s="478" t="s">
        <v>206</v>
      </c>
      <c r="B97" s="479"/>
      <c r="C97" s="479"/>
      <c r="D97" s="479"/>
      <c r="E97" s="479"/>
      <c r="F97" s="479"/>
      <c r="G97" s="479"/>
      <c r="H97" s="479"/>
      <c r="I97" s="480"/>
      <c r="J97" s="110"/>
      <c r="K97" s="110"/>
      <c r="L97" s="110"/>
      <c r="M97" s="110"/>
      <c r="N97" s="110"/>
      <c r="O97" s="110"/>
      <c r="P97" s="110"/>
      <c r="CF97" s="109"/>
      <c r="CG97" s="89" t="s">
        <v>206</v>
      </c>
    </row>
    <row r="98" spans="1:87" s="92" customFormat="1" ht="15" x14ac:dyDescent="0.25">
      <c r="A98" s="478" t="s">
        <v>212</v>
      </c>
      <c r="B98" s="479"/>
      <c r="C98" s="479"/>
      <c r="D98" s="479"/>
      <c r="E98" s="479"/>
      <c r="F98" s="479"/>
      <c r="G98" s="479"/>
      <c r="H98" s="479"/>
      <c r="I98" s="480"/>
      <c r="J98" s="111">
        <v>16256</v>
      </c>
      <c r="K98" s="110"/>
      <c r="L98" s="110"/>
      <c r="M98" s="110"/>
      <c r="N98" s="110"/>
      <c r="O98" s="110"/>
      <c r="P98" s="110"/>
      <c r="CF98" s="109"/>
      <c r="CG98" s="89" t="s">
        <v>212</v>
      </c>
    </row>
    <row r="99" spans="1:87" s="92" customFormat="1" ht="15" x14ac:dyDescent="0.25">
      <c r="A99" s="478" t="s">
        <v>213</v>
      </c>
      <c r="B99" s="479"/>
      <c r="C99" s="479"/>
      <c r="D99" s="479"/>
      <c r="E99" s="479"/>
      <c r="F99" s="479"/>
      <c r="G99" s="479"/>
      <c r="H99" s="479"/>
      <c r="I99" s="480"/>
      <c r="J99" s="111">
        <v>1043</v>
      </c>
      <c r="K99" s="110"/>
      <c r="L99" s="110"/>
      <c r="M99" s="110"/>
      <c r="N99" s="110"/>
      <c r="O99" s="110"/>
      <c r="P99" s="110"/>
      <c r="CF99" s="109"/>
      <c r="CG99" s="89" t="s">
        <v>213</v>
      </c>
    </row>
    <row r="100" spans="1:87" s="92" customFormat="1" ht="15" x14ac:dyDescent="0.25">
      <c r="A100" s="478" t="s">
        <v>214</v>
      </c>
      <c r="B100" s="479"/>
      <c r="C100" s="479"/>
      <c r="D100" s="479"/>
      <c r="E100" s="479"/>
      <c r="F100" s="479"/>
      <c r="G100" s="479"/>
      <c r="H100" s="479"/>
      <c r="I100" s="480"/>
      <c r="J100" s="154">
        <v>643</v>
      </c>
      <c r="K100" s="110"/>
      <c r="L100" s="110"/>
      <c r="M100" s="110"/>
      <c r="N100" s="110"/>
      <c r="O100" s="110"/>
      <c r="P100" s="110"/>
      <c r="CF100" s="109"/>
      <c r="CG100" s="89" t="s">
        <v>214</v>
      </c>
    </row>
    <row r="101" spans="1:87" s="92" customFormat="1" ht="15" x14ac:dyDescent="0.25">
      <c r="A101" s="478" t="s">
        <v>215</v>
      </c>
      <c r="B101" s="479"/>
      <c r="C101" s="479"/>
      <c r="D101" s="479"/>
      <c r="E101" s="479"/>
      <c r="F101" s="479"/>
      <c r="G101" s="479"/>
      <c r="H101" s="479"/>
      <c r="I101" s="480"/>
      <c r="J101" s="111">
        <v>7042</v>
      </c>
      <c r="K101" s="110"/>
      <c r="L101" s="110"/>
      <c r="M101" s="110"/>
      <c r="N101" s="110"/>
      <c r="O101" s="110"/>
      <c r="P101" s="110"/>
      <c r="CF101" s="109"/>
      <c r="CG101" s="89" t="s">
        <v>215</v>
      </c>
    </row>
    <row r="102" spans="1:87" s="92" customFormat="1" ht="15" x14ac:dyDescent="0.25">
      <c r="A102" s="478" t="s">
        <v>216</v>
      </c>
      <c r="B102" s="479"/>
      <c r="C102" s="479"/>
      <c r="D102" s="479"/>
      <c r="E102" s="479"/>
      <c r="F102" s="479"/>
      <c r="G102" s="479"/>
      <c r="H102" s="479"/>
      <c r="I102" s="480"/>
      <c r="J102" s="111">
        <v>16561</v>
      </c>
      <c r="K102" s="110"/>
      <c r="L102" s="110"/>
      <c r="M102" s="110"/>
      <c r="N102" s="110"/>
      <c r="O102" s="110"/>
      <c r="P102" s="110"/>
      <c r="CF102" s="109"/>
      <c r="CG102" s="89" t="s">
        <v>216</v>
      </c>
    </row>
    <row r="103" spans="1:87" s="92" customFormat="1" ht="15" x14ac:dyDescent="0.25">
      <c r="A103" s="478" t="s">
        <v>217</v>
      </c>
      <c r="B103" s="479"/>
      <c r="C103" s="479"/>
      <c r="D103" s="479"/>
      <c r="E103" s="479"/>
      <c r="F103" s="479"/>
      <c r="G103" s="479"/>
      <c r="H103" s="479"/>
      <c r="I103" s="480"/>
      <c r="J103" s="111">
        <v>8618</v>
      </c>
      <c r="K103" s="110"/>
      <c r="L103" s="110"/>
      <c r="M103" s="110"/>
      <c r="N103" s="110"/>
      <c r="O103" s="110"/>
      <c r="P103" s="110"/>
      <c r="CF103" s="109"/>
      <c r="CG103" s="89" t="s">
        <v>217</v>
      </c>
    </row>
    <row r="104" spans="1:87" s="92" customFormat="1" ht="15" x14ac:dyDescent="0.25">
      <c r="A104" s="478" t="s">
        <v>219</v>
      </c>
      <c r="B104" s="479"/>
      <c r="C104" s="479"/>
      <c r="D104" s="479"/>
      <c r="E104" s="479"/>
      <c r="F104" s="479"/>
      <c r="G104" s="479"/>
      <c r="H104" s="479"/>
      <c r="I104" s="480"/>
      <c r="J104" s="111">
        <v>309810</v>
      </c>
      <c r="K104" s="110"/>
      <c r="L104" s="110"/>
      <c r="M104" s="110"/>
      <c r="N104" s="110"/>
      <c r="O104" s="110"/>
      <c r="P104" s="110"/>
      <c r="CF104" s="109"/>
      <c r="CG104" s="89" t="s">
        <v>219</v>
      </c>
    </row>
    <row r="105" spans="1:87" s="92" customFormat="1" ht="15" x14ac:dyDescent="0.25">
      <c r="A105" s="478" t="s">
        <v>220</v>
      </c>
      <c r="B105" s="479"/>
      <c r="C105" s="479"/>
      <c r="D105" s="479"/>
      <c r="E105" s="479"/>
      <c r="F105" s="479"/>
      <c r="G105" s="479"/>
      <c r="H105" s="479"/>
      <c r="I105" s="480"/>
      <c r="J105" s="111">
        <v>326159</v>
      </c>
      <c r="K105" s="110"/>
      <c r="L105" s="110"/>
      <c r="M105" s="110"/>
      <c r="N105" s="110"/>
      <c r="O105" s="110"/>
      <c r="P105" s="110"/>
      <c r="CF105" s="109"/>
      <c r="CG105" s="89" t="s">
        <v>220</v>
      </c>
    </row>
    <row r="106" spans="1:87" s="92" customFormat="1" ht="15" x14ac:dyDescent="0.25">
      <c r="A106" s="478" t="s">
        <v>221</v>
      </c>
      <c r="B106" s="479"/>
      <c r="C106" s="479"/>
      <c r="D106" s="479"/>
      <c r="E106" s="479"/>
      <c r="F106" s="479"/>
      <c r="G106" s="479"/>
      <c r="H106" s="479"/>
      <c r="I106" s="480"/>
      <c r="J106" s="111">
        <v>197418</v>
      </c>
      <c r="K106" s="110"/>
      <c r="L106" s="110"/>
      <c r="M106" s="110"/>
      <c r="N106" s="110"/>
      <c r="O106" s="110"/>
      <c r="P106" s="110"/>
      <c r="CF106" s="109"/>
      <c r="CG106" s="89" t="s">
        <v>221</v>
      </c>
    </row>
    <row r="107" spans="1:87" s="92" customFormat="1" ht="15" x14ac:dyDescent="0.25">
      <c r="A107" s="475" t="s">
        <v>222</v>
      </c>
      <c r="B107" s="476"/>
      <c r="C107" s="476"/>
      <c r="D107" s="476"/>
      <c r="E107" s="476"/>
      <c r="F107" s="476"/>
      <c r="G107" s="476"/>
      <c r="H107" s="476"/>
      <c r="I107" s="477"/>
      <c r="J107" s="117">
        <v>2389043</v>
      </c>
      <c r="K107" s="112"/>
      <c r="L107" s="112"/>
      <c r="M107" s="112"/>
      <c r="N107" s="112"/>
      <c r="O107" s="151">
        <v>349.75932599999999</v>
      </c>
      <c r="P107" s="151">
        <v>46.180619</v>
      </c>
      <c r="CF107" s="109"/>
      <c r="CH107" s="109" t="s">
        <v>222</v>
      </c>
    </row>
    <row r="108" spans="1:87" s="92" customFormat="1" ht="15" x14ac:dyDescent="0.25">
      <c r="A108" s="478" t="s">
        <v>223</v>
      </c>
      <c r="B108" s="479"/>
      <c r="C108" s="479"/>
      <c r="D108" s="479"/>
      <c r="E108" s="479"/>
      <c r="F108" s="479"/>
      <c r="G108" s="479"/>
      <c r="H108" s="479"/>
      <c r="I108" s="480"/>
      <c r="J108" s="110"/>
      <c r="K108" s="110"/>
      <c r="L108" s="110"/>
      <c r="M108" s="110"/>
      <c r="N108" s="110"/>
      <c r="O108" s="110"/>
      <c r="P108" s="110"/>
      <c r="CF108" s="109"/>
      <c r="CG108" s="89" t="s">
        <v>223</v>
      </c>
      <c r="CH108" s="109"/>
    </row>
    <row r="109" spans="1:87" s="92" customFormat="1" ht="15" x14ac:dyDescent="0.25">
      <c r="A109" s="478" t="s">
        <v>224</v>
      </c>
      <c r="B109" s="479"/>
      <c r="C109" s="479"/>
      <c r="D109" s="479"/>
      <c r="E109" s="479"/>
      <c r="F109" s="479"/>
      <c r="G109" s="479"/>
      <c r="H109" s="114" t="s">
        <v>678</v>
      </c>
      <c r="I109" s="113"/>
      <c r="J109" s="112"/>
      <c r="K109" s="112"/>
      <c r="L109" s="112"/>
      <c r="M109" s="112"/>
      <c r="N109" s="112"/>
      <c r="O109" s="112"/>
      <c r="P109" s="112"/>
      <c r="CF109" s="109"/>
      <c r="CH109" s="109"/>
      <c r="CI109" s="89" t="s">
        <v>224</v>
      </c>
    </row>
    <row r="110" spans="1:87" s="92" customFormat="1" ht="15" x14ac:dyDescent="0.25">
      <c r="A110" s="478" t="s">
        <v>226</v>
      </c>
      <c r="B110" s="479"/>
      <c r="C110" s="479"/>
      <c r="D110" s="479"/>
      <c r="E110" s="479"/>
      <c r="F110" s="479"/>
      <c r="G110" s="479"/>
      <c r="H110" s="114" t="s">
        <v>677</v>
      </c>
      <c r="I110" s="113"/>
      <c r="J110" s="112"/>
      <c r="K110" s="112"/>
      <c r="L110" s="112"/>
      <c r="M110" s="112"/>
      <c r="N110" s="112"/>
      <c r="O110" s="112"/>
      <c r="P110" s="112"/>
      <c r="CF110" s="109"/>
      <c r="CH110" s="109"/>
      <c r="CI110" s="89" t="s">
        <v>226</v>
      </c>
    </row>
    <row r="111" spans="1:87" s="92" customFormat="1" ht="3" customHeight="1" x14ac:dyDescent="0.25">
      <c r="A111" s="108"/>
      <c r="B111" s="108"/>
      <c r="C111" s="108"/>
      <c r="D111" s="108"/>
      <c r="E111" s="108"/>
      <c r="F111" s="108"/>
      <c r="G111" s="108"/>
      <c r="H111" s="108"/>
      <c r="I111" s="108"/>
      <c r="J111" s="108"/>
      <c r="K111" s="108"/>
      <c r="L111" s="107"/>
      <c r="M111" s="107"/>
      <c r="N111" s="107"/>
      <c r="O111" s="106"/>
      <c r="P111" s="106"/>
    </row>
    <row r="112" spans="1:87" s="92" customFormat="1" ht="50.25" customHeight="1" x14ac:dyDescent="0.25">
      <c r="A112" s="76"/>
      <c r="B112" s="76"/>
      <c r="C112" s="76"/>
      <c r="D112" s="76"/>
      <c r="E112" s="76"/>
      <c r="F112" s="76"/>
      <c r="G112" s="76"/>
      <c r="H112" s="76"/>
      <c r="I112" s="76"/>
      <c r="J112" s="76"/>
      <c r="K112" s="76"/>
      <c r="L112" s="76"/>
      <c r="M112" s="76"/>
      <c r="N112" s="76"/>
      <c r="O112" s="76"/>
      <c r="P112" s="76"/>
    </row>
    <row r="113" spans="1:87" s="96" customFormat="1" ht="12.75" hidden="1" customHeight="1" x14ac:dyDescent="0.25">
      <c r="A113" s="482"/>
      <c r="B113" s="482"/>
      <c r="C113" s="482"/>
      <c r="D113" s="482"/>
      <c r="E113" s="482"/>
      <c r="F113" s="482"/>
      <c r="G113" s="482"/>
      <c r="H113" s="482"/>
      <c r="I113" s="482"/>
      <c r="J113" s="482"/>
      <c r="K113" s="482"/>
      <c r="L113" s="482"/>
      <c r="M113" s="482"/>
      <c r="N113" s="482"/>
      <c r="O113" s="482"/>
      <c r="P113" s="482"/>
      <c r="Q113" s="105"/>
      <c r="R113" s="92"/>
      <c r="S113" s="92"/>
      <c r="T113" s="88"/>
      <c r="U113" s="88"/>
      <c r="V113" s="88"/>
      <c r="W113" s="88"/>
      <c r="X113" s="88"/>
      <c r="Y113" s="88"/>
      <c r="Z113" s="88"/>
      <c r="AA113" s="88"/>
      <c r="AB113" s="88"/>
      <c r="AC113" s="97"/>
      <c r="AD113" s="97"/>
      <c r="AE113" s="97"/>
      <c r="AF113" s="97"/>
      <c r="AG113" s="97"/>
      <c r="AH113" s="97"/>
      <c r="AI113" s="97"/>
      <c r="AJ113" s="97"/>
      <c r="AK113" s="97"/>
      <c r="AL113" s="97"/>
      <c r="AM113" s="97"/>
      <c r="AN113" s="97"/>
      <c r="AO113" s="97"/>
      <c r="AP113" s="97"/>
      <c r="AQ113" s="97"/>
      <c r="AR113" s="97"/>
      <c r="AS113" s="97"/>
      <c r="AT113" s="97"/>
      <c r="AU113" s="97"/>
      <c r="AV113" s="97"/>
      <c r="AW113" s="97"/>
      <c r="AX113" s="97"/>
      <c r="AY113" s="97"/>
      <c r="AZ113" s="97"/>
      <c r="BA113" s="97"/>
      <c r="BB113" s="97"/>
      <c r="BC113" s="97"/>
      <c r="BD113" s="97"/>
      <c r="BE113" s="97"/>
      <c r="BF113" s="97"/>
      <c r="BG113" s="97"/>
      <c r="BH113" s="97"/>
      <c r="BI113" s="98"/>
      <c r="BJ113" s="98"/>
      <c r="BK113" s="98"/>
      <c r="BL113" s="98"/>
      <c r="BM113" s="98"/>
      <c r="BN113" s="98"/>
      <c r="BO113" s="98"/>
      <c r="BP113" s="98"/>
      <c r="BQ113" s="98"/>
      <c r="BR113" s="98"/>
      <c r="BS113" s="98"/>
      <c r="BT113" s="98"/>
      <c r="BU113" s="98"/>
      <c r="BV113" s="98"/>
      <c r="BW113" s="98"/>
      <c r="BX113" s="98"/>
      <c r="BY113" s="98"/>
      <c r="BZ113" s="102"/>
      <c r="CA113" s="88"/>
      <c r="CB113" s="88"/>
      <c r="CC113" s="88"/>
      <c r="CD113" s="101"/>
      <c r="CE113" s="88"/>
      <c r="CF113" s="101"/>
      <c r="CG113" s="101"/>
      <c r="CH113" s="101"/>
      <c r="CI113" s="101"/>
    </row>
    <row r="114" spans="1:87" s="96" customFormat="1" ht="12.75" hidden="1" customHeight="1" x14ac:dyDescent="0.25">
      <c r="A114" s="481"/>
      <c r="B114" s="481"/>
      <c r="C114" s="481"/>
      <c r="D114" s="481"/>
      <c r="E114" s="481"/>
      <c r="F114" s="481"/>
      <c r="G114" s="481"/>
      <c r="H114" s="481"/>
      <c r="I114" s="481"/>
      <c r="J114" s="481"/>
      <c r="K114" s="481"/>
      <c r="L114" s="481"/>
      <c r="M114" s="481"/>
      <c r="N114" s="481"/>
      <c r="O114" s="481"/>
      <c r="P114" s="481"/>
      <c r="Q114" s="104"/>
      <c r="R114" s="92"/>
      <c r="S114" s="92"/>
      <c r="T114" s="88"/>
      <c r="U114" s="88"/>
      <c r="V114" s="88"/>
      <c r="W114" s="88"/>
      <c r="X114" s="88"/>
      <c r="Y114" s="88"/>
      <c r="Z114" s="88"/>
      <c r="AA114" s="88"/>
      <c r="AB114" s="88"/>
      <c r="AC114" s="97"/>
      <c r="AD114" s="97"/>
      <c r="AE114" s="97"/>
      <c r="AF114" s="97"/>
      <c r="AG114" s="97"/>
      <c r="AH114" s="97"/>
      <c r="AI114" s="97"/>
      <c r="AJ114" s="97"/>
      <c r="AK114" s="97"/>
      <c r="AL114" s="97"/>
      <c r="AM114" s="97"/>
      <c r="AN114" s="97"/>
      <c r="AO114" s="97"/>
      <c r="AP114" s="97"/>
      <c r="AQ114" s="97"/>
      <c r="AR114" s="97"/>
      <c r="AS114" s="97"/>
      <c r="AT114" s="97"/>
      <c r="AU114" s="97"/>
      <c r="AV114" s="97"/>
      <c r="AW114" s="97"/>
      <c r="AX114" s="97"/>
      <c r="AY114" s="97"/>
      <c r="AZ114" s="97"/>
      <c r="BA114" s="97"/>
      <c r="BB114" s="97"/>
      <c r="BC114" s="97"/>
      <c r="BD114" s="97"/>
      <c r="BE114" s="97"/>
      <c r="BF114" s="97"/>
      <c r="BG114" s="97"/>
      <c r="BH114" s="97"/>
      <c r="BI114" s="98"/>
      <c r="BJ114" s="98"/>
      <c r="BK114" s="98"/>
      <c r="BL114" s="98"/>
      <c r="BM114" s="98"/>
      <c r="BN114" s="98"/>
      <c r="BO114" s="98"/>
      <c r="BP114" s="98"/>
      <c r="BQ114" s="98"/>
      <c r="BR114" s="98"/>
      <c r="BS114" s="98"/>
      <c r="BT114" s="98"/>
      <c r="BU114" s="98"/>
      <c r="BV114" s="98"/>
      <c r="BW114" s="98"/>
      <c r="BX114" s="98"/>
      <c r="BY114" s="98"/>
      <c r="BZ114" s="102"/>
      <c r="CA114" s="88"/>
      <c r="CB114" s="88"/>
      <c r="CC114" s="88"/>
      <c r="CD114" s="101"/>
      <c r="CE114" s="88"/>
      <c r="CF114" s="101"/>
      <c r="CG114" s="101"/>
      <c r="CH114" s="101"/>
      <c r="CI114" s="101"/>
    </row>
    <row r="115" spans="1:87" s="96" customFormat="1" ht="13.5" hidden="1" customHeight="1" x14ac:dyDescent="0.25">
      <c r="A115" s="100"/>
      <c r="B115" s="100"/>
      <c r="C115" s="100"/>
      <c r="D115" s="100"/>
      <c r="E115" s="100"/>
      <c r="F115" s="100"/>
      <c r="G115" s="100"/>
      <c r="H115" s="103"/>
      <c r="I115" s="81"/>
      <c r="J115" s="81"/>
      <c r="K115" s="81"/>
      <c r="L115" s="100"/>
      <c r="M115" s="100"/>
      <c r="N115" s="100"/>
      <c r="O115" s="100"/>
      <c r="P115" s="100"/>
      <c r="Q115" s="92"/>
      <c r="R115" s="92"/>
      <c r="S115" s="92"/>
      <c r="T115" s="88"/>
      <c r="U115" s="88"/>
      <c r="V115" s="88"/>
      <c r="W115" s="88"/>
      <c r="X115" s="88"/>
      <c r="Y115" s="88"/>
      <c r="Z115" s="88"/>
      <c r="AA115" s="88"/>
      <c r="AB115" s="88"/>
      <c r="AC115" s="97"/>
      <c r="AD115" s="97"/>
      <c r="AE115" s="97"/>
      <c r="AF115" s="97"/>
      <c r="AG115" s="97"/>
      <c r="AH115" s="97"/>
      <c r="AI115" s="97"/>
      <c r="AJ115" s="97"/>
      <c r="AK115" s="97"/>
      <c r="AL115" s="97"/>
      <c r="AM115" s="97"/>
      <c r="AN115" s="97"/>
      <c r="AO115" s="97"/>
      <c r="AP115" s="97"/>
      <c r="AQ115" s="97"/>
      <c r="AR115" s="97"/>
      <c r="AS115" s="97"/>
      <c r="AT115" s="97"/>
      <c r="AU115" s="97"/>
      <c r="AV115" s="97"/>
      <c r="AW115" s="97"/>
      <c r="AX115" s="97"/>
      <c r="AY115" s="97"/>
      <c r="AZ115" s="97"/>
      <c r="BA115" s="97"/>
      <c r="BB115" s="97"/>
      <c r="BC115" s="97"/>
      <c r="BD115" s="97"/>
      <c r="BE115" s="97"/>
      <c r="BF115" s="97"/>
      <c r="BG115" s="97"/>
      <c r="BH115" s="97"/>
      <c r="BI115" s="98"/>
      <c r="BJ115" s="98"/>
      <c r="BK115" s="98"/>
      <c r="BL115" s="98"/>
      <c r="BM115" s="98"/>
      <c r="BN115" s="98"/>
      <c r="BO115" s="98"/>
      <c r="BP115" s="98"/>
      <c r="BQ115" s="98"/>
      <c r="BR115" s="98"/>
      <c r="BS115" s="98"/>
      <c r="BT115" s="98"/>
      <c r="BU115" s="98"/>
      <c r="BV115" s="98"/>
      <c r="BW115" s="98"/>
      <c r="BX115" s="98"/>
      <c r="BY115" s="98"/>
      <c r="BZ115" s="102"/>
      <c r="CA115" s="88"/>
      <c r="CB115" s="88"/>
      <c r="CC115" s="88"/>
      <c r="CD115" s="101"/>
      <c r="CE115" s="88"/>
      <c r="CF115" s="101"/>
      <c r="CG115" s="101"/>
      <c r="CH115" s="101"/>
      <c r="CI115" s="101"/>
    </row>
  </sheetData>
  <mergeCells count="114">
    <mergeCell ref="A114:P114"/>
    <mergeCell ref="A107:I107"/>
    <mergeCell ref="A108:I108"/>
    <mergeCell ref="A109:G109"/>
    <mergeCell ref="A110:G110"/>
    <mergeCell ref="A113:P113"/>
    <mergeCell ref="A102:I102"/>
    <mergeCell ref="A103:I103"/>
    <mergeCell ref="A104:I104"/>
    <mergeCell ref="A105:I105"/>
    <mergeCell ref="A106:I106"/>
    <mergeCell ref="A80:I80"/>
    <mergeCell ref="A81:I81"/>
    <mergeCell ref="C79:E79"/>
    <mergeCell ref="A97:I97"/>
    <mergeCell ref="A98:I98"/>
    <mergeCell ref="A99:I99"/>
    <mergeCell ref="A100:I100"/>
    <mergeCell ref="A101:I101"/>
    <mergeCell ref="A93:I93"/>
    <mergeCell ref="A94:I94"/>
    <mergeCell ref="A95:I95"/>
    <mergeCell ref="A96:I96"/>
    <mergeCell ref="C78:E78"/>
    <mergeCell ref="A92:I92"/>
    <mergeCell ref="C70:E70"/>
    <mergeCell ref="C71:E71"/>
    <mergeCell ref="A82:I82"/>
    <mergeCell ref="A83:I83"/>
    <mergeCell ref="A84:I84"/>
    <mergeCell ref="A85:I85"/>
    <mergeCell ref="A58:I58"/>
    <mergeCell ref="A59:P59"/>
    <mergeCell ref="C60:E60"/>
    <mergeCell ref="A75:I75"/>
    <mergeCell ref="A76:P76"/>
    <mergeCell ref="C77:E77"/>
    <mergeCell ref="C74:E74"/>
    <mergeCell ref="C72:E72"/>
    <mergeCell ref="C73:E73"/>
    <mergeCell ref="C69:E69"/>
    <mergeCell ref="A87:I87"/>
    <mergeCell ref="A88:I88"/>
    <mergeCell ref="A89:I89"/>
    <mergeCell ref="A90:I90"/>
    <mergeCell ref="A91:I91"/>
    <mergeCell ref="A86:I86"/>
    <mergeCell ref="C67:E67"/>
    <mergeCell ref="C68:E68"/>
    <mergeCell ref="C66:E66"/>
    <mergeCell ref="C65:E65"/>
    <mergeCell ref="C61:E61"/>
    <mergeCell ref="A62:I62"/>
    <mergeCell ref="A63:P63"/>
    <mergeCell ref="C64:E64"/>
    <mergeCell ref="C57:E57"/>
    <mergeCell ref="C56:E56"/>
    <mergeCell ref="C54:E54"/>
    <mergeCell ref="C55:E55"/>
    <mergeCell ref="C53:E53"/>
    <mergeCell ref="A50:I50"/>
    <mergeCell ref="A51:P51"/>
    <mergeCell ref="C52:E52"/>
    <mergeCell ref="C48:E48"/>
    <mergeCell ref="C49:E49"/>
    <mergeCell ref="C32:E32"/>
    <mergeCell ref="C31:E31"/>
    <mergeCell ref="C30:E30"/>
    <mergeCell ref="C47:E47"/>
    <mergeCell ref="C45:E45"/>
    <mergeCell ref="C46:E46"/>
    <mergeCell ref="C43:E43"/>
    <mergeCell ref="C44:E44"/>
    <mergeCell ref="C42:E42"/>
    <mergeCell ref="C41:E41"/>
    <mergeCell ref="C38:E38"/>
    <mergeCell ref="C34:E34"/>
    <mergeCell ref="A35:I35"/>
    <mergeCell ref="A36:P36"/>
    <mergeCell ref="C37:E37"/>
    <mergeCell ref="C33:E33"/>
    <mergeCell ref="C39:E39"/>
    <mergeCell ref="C40:E40"/>
    <mergeCell ref="P24:P26"/>
    <mergeCell ref="G25:G26"/>
    <mergeCell ref="H25:H26"/>
    <mergeCell ref="I25:I26"/>
    <mergeCell ref="J25:J26"/>
    <mergeCell ref="K25:N25"/>
    <mergeCell ref="A3:D3"/>
    <mergeCell ref="L3:P3"/>
    <mergeCell ref="A8:P8"/>
    <mergeCell ref="A9:P9"/>
    <mergeCell ref="A11:P11"/>
    <mergeCell ref="A12:P12"/>
    <mergeCell ref="A13:P13"/>
    <mergeCell ref="A1:C1"/>
    <mergeCell ref="M1:P1"/>
    <mergeCell ref="A2:D2"/>
    <mergeCell ref="L2:P2"/>
    <mergeCell ref="N4:O4"/>
    <mergeCell ref="C27:E27"/>
    <mergeCell ref="A28:P28"/>
    <mergeCell ref="C29:E29"/>
    <mergeCell ref="A14:P14"/>
    <mergeCell ref="C15:G15"/>
    <mergeCell ref="E22:P22"/>
    <mergeCell ref="A24:A26"/>
    <mergeCell ref="B24:B26"/>
    <mergeCell ref="C24:E26"/>
    <mergeCell ref="F24:F26"/>
    <mergeCell ref="G24:H24"/>
    <mergeCell ref="I24:N24"/>
    <mergeCell ref="O24:O26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78" fitToHeight="0" orientation="landscape" r:id="rId1"/>
  <headerFooter>
    <oddFooter>&amp;RСтраница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CH76"/>
  <sheetViews>
    <sheetView topLeftCell="A16" workbookViewId="0">
      <selection activeCell="I32" sqref="I32:I33"/>
    </sheetView>
  </sheetViews>
  <sheetFormatPr defaultColWidth="9.140625" defaultRowHeight="11.25" customHeight="1" x14ac:dyDescent="0.2"/>
  <cols>
    <col min="1" max="1" width="9" style="78" customWidth="1"/>
    <col min="2" max="2" width="20.140625" style="78" customWidth="1"/>
    <col min="3" max="4" width="10.42578125" style="78" customWidth="1"/>
    <col min="5" max="5" width="13.28515625" style="78" customWidth="1"/>
    <col min="6" max="6" width="8.5703125" style="78" customWidth="1"/>
    <col min="7" max="7" width="9.42578125" style="78" customWidth="1"/>
    <col min="8" max="8" width="10.140625" style="78" customWidth="1"/>
    <col min="9" max="9" width="11.85546875" style="78" customWidth="1"/>
    <col min="10" max="10" width="12.140625" style="78" customWidth="1"/>
    <col min="11" max="14" width="10.7109375" style="78" customWidth="1"/>
    <col min="15" max="16" width="11" style="78" customWidth="1"/>
    <col min="17" max="19" width="8.7109375" style="78" customWidth="1"/>
    <col min="20" max="23" width="50" style="82" hidden="1" customWidth="1"/>
    <col min="24" max="28" width="54.140625" style="82" hidden="1" customWidth="1"/>
    <col min="29" max="60" width="180.28515625" style="84" hidden="1" customWidth="1"/>
    <col min="61" max="65" width="52.140625" style="85" hidden="1" customWidth="1"/>
    <col min="66" max="77" width="130.28515625" style="85" hidden="1" customWidth="1"/>
    <col min="78" max="78" width="180.28515625" style="83" hidden="1" customWidth="1"/>
    <col min="79" max="81" width="34.140625" style="82" hidden="1" customWidth="1"/>
    <col min="82" max="85" width="103.28515625" style="89" hidden="1" customWidth="1"/>
    <col min="86" max="86" width="81.28515625" style="89" hidden="1" customWidth="1"/>
    <col min="87" max="16384" width="9.140625" style="78"/>
  </cols>
  <sheetData>
    <row r="1" spans="1:65" s="92" customFormat="1" ht="15" x14ac:dyDescent="0.25">
      <c r="A1" s="431" t="s">
        <v>0</v>
      </c>
      <c r="B1" s="431"/>
      <c r="C1" s="431"/>
      <c r="D1" s="75"/>
      <c r="E1" s="76"/>
      <c r="F1" s="76"/>
      <c r="G1" s="76"/>
      <c r="H1" s="75"/>
      <c r="I1" s="76"/>
      <c r="J1" s="76"/>
      <c r="K1" s="75"/>
      <c r="L1" s="76"/>
      <c r="M1" s="431" t="s">
        <v>1</v>
      </c>
      <c r="N1" s="431"/>
      <c r="O1" s="431"/>
      <c r="P1" s="431"/>
    </row>
    <row r="2" spans="1:65" s="92" customFormat="1" ht="11.25" customHeight="1" x14ac:dyDescent="0.25">
      <c r="A2" s="432"/>
      <c r="B2" s="432"/>
      <c r="C2" s="432"/>
      <c r="D2" s="432"/>
      <c r="E2" s="76"/>
      <c r="F2" s="76"/>
      <c r="G2" s="77"/>
      <c r="H2" s="77"/>
      <c r="I2" s="76"/>
      <c r="J2" s="77"/>
      <c r="K2" s="77"/>
      <c r="L2" s="433"/>
      <c r="M2" s="433"/>
      <c r="N2" s="433"/>
      <c r="O2" s="433"/>
      <c r="P2" s="433"/>
    </row>
    <row r="3" spans="1:65" s="92" customFormat="1" ht="11.25" customHeight="1" x14ac:dyDescent="0.25">
      <c r="A3" s="411"/>
      <c r="B3" s="411"/>
      <c r="C3" s="411"/>
      <c r="D3" s="411"/>
      <c r="E3" s="76"/>
      <c r="F3" s="76"/>
      <c r="G3" s="77"/>
      <c r="H3" s="77"/>
      <c r="I3" s="76"/>
      <c r="J3" s="77"/>
      <c r="K3" s="77"/>
      <c r="L3" s="411"/>
      <c r="M3" s="411"/>
      <c r="N3" s="411"/>
      <c r="O3" s="411"/>
      <c r="P3" s="411"/>
    </row>
    <row r="4" spans="1:65" s="92" customFormat="1" ht="15" x14ac:dyDescent="0.25">
      <c r="A4" s="76" t="s">
        <v>406</v>
      </c>
      <c r="B4" s="78"/>
      <c r="C4" s="79"/>
      <c r="D4" s="80"/>
      <c r="E4" s="76"/>
      <c r="F4" s="76"/>
      <c r="G4" s="76"/>
      <c r="H4" s="76"/>
      <c r="I4" s="76"/>
      <c r="J4" s="76"/>
      <c r="K4" s="76"/>
      <c r="L4" s="76"/>
      <c r="M4" s="76"/>
      <c r="N4" s="434" t="s">
        <v>407</v>
      </c>
      <c r="O4" s="434"/>
      <c r="P4" s="80"/>
      <c r="T4" s="82" t="s">
        <v>2</v>
      </c>
      <c r="U4" s="82" t="s">
        <v>2</v>
      </c>
      <c r="V4" s="82" t="s">
        <v>2</v>
      </c>
      <c r="W4" s="82" t="s">
        <v>2</v>
      </c>
      <c r="X4" s="82" t="s">
        <v>2</v>
      </c>
      <c r="Y4" s="82" t="s">
        <v>2</v>
      </c>
      <c r="Z4" s="82" t="s">
        <v>2</v>
      </c>
      <c r="AA4" s="82" t="s">
        <v>2</v>
      </c>
      <c r="AB4" s="82" t="s">
        <v>2</v>
      </c>
    </row>
    <row r="5" spans="1:65" s="92" customFormat="1" ht="16.5" customHeight="1" x14ac:dyDescent="0.25">
      <c r="A5" s="76" t="s">
        <v>3</v>
      </c>
      <c r="B5" s="81"/>
      <c r="C5" s="81"/>
      <c r="D5" s="81"/>
      <c r="E5" s="76"/>
      <c r="F5" s="76"/>
      <c r="G5" s="76"/>
      <c r="H5" s="76"/>
      <c r="I5" s="76"/>
      <c r="J5" s="76"/>
      <c r="K5" s="76"/>
      <c r="L5" s="76"/>
      <c r="M5" s="76"/>
      <c r="N5" s="81"/>
      <c r="O5" s="81"/>
      <c r="P5" s="80" t="s">
        <v>3</v>
      </c>
    </row>
    <row r="6" spans="1:65" s="92" customFormat="1" ht="11.25" customHeight="1" x14ac:dyDescent="0.25">
      <c r="A6" s="76"/>
      <c r="B6" s="81"/>
      <c r="C6" s="81"/>
      <c r="D6" s="81"/>
      <c r="E6" s="76"/>
      <c r="F6" s="76"/>
      <c r="G6" s="76"/>
      <c r="H6" s="76"/>
      <c r="I6" s="76"/>
      <c r="J6" s="76"/>
      <c r="K6" s="76"/>
      <c r="L6" s="76"/>
      <c r="M6" s="76"/>
      <c r="N6" s="81"/>
      <c r="O6" s="81"/>
      <c r="P6" s="80"/>
    </row>
    <row r="7" spans="1:65" s="92" customFormat="1" ht="11.25" customHeight="1" x14ac:dyDescent="0.25">
      <c r="A7" s="76"/>
      <c r="B7" s="76"/>
      <c r="C7" s="76"/>
      <c r="D7" s="76"/>
      <c r="E7" s="76"/>
      <c r="F7" s="76"/>
      <c r="G7" s="76"/>
      <c r="H7" s="76"/>
      <c r="I7" s="76"/>
      <c r="J7" s="99"/>
      <c r="K7" s="76"/>
      <c r="L7" s="76"/>
      <c r="M7" s="76"/>
      <c r="N7" s="76"/>
      <c r="O7" s="76"/>
      <c r="P7" s="76"/>
    </row>
    <row r="8" spans="1:65" s="92" customFormat="1" ht="69.75" customHeight="1" x14ac:dyDescent="0.25">
      <c r="A8" s="500" t="s">
        <v>4</v>
      </c>
      <c r="B8" s="500"/>
      <c r="C8" s="500"/>
      <c r="D8" s="500"/>
      <c r="E8" s="500"/>
      <c r="F8" s="500"/>
      <c r="G8" s="500"/>
      <c r="H8" s="500"/>
      <c r="I8" s="500"/>
      <c r="J8" s="500"/>
      <c r="K8" s="500"/>
      <c r="L8" s="500"/>
      <c r="M8" s="500"/>
      <c r="N8" s="500"/>
      <c r="O8" s="500"/>
      <c r="P8" s="500"/>
      <c r="AC8" s="141" t="s">
        <v>4</v>
      </c>
      <c r="AD8" s="141" t="s">
        <v>2</v>
      </c>
      <c r="AE8" s="141" t="s">
        <v>2</v>
      </c>
      <c r="AF8" s="141" t="s">
        <v>2</v>
      </c>
      <c r="AG8" s="141" t="s">
        <v>2</v>
      </c>
      <c r="AH8" s="141" t="s">
        <v>2</v>
      </c>
      <c r="AI8" s="141" t="s">
        <v>2</v>
      </c>
      <c r="AJ8" s="141" t="s">
        <v>2</v>
      </c>
      <c r="AK8" s="141" t="s">
        <v>2</v>
      </c>
      <c r="AL8" s="141" t="s">
        <v>2</v>
      </c>
      <c r="AM8" s="141" t="s">
        <v>2</v>
      </c>
      <c r="AN8" s="141" t="s">
        <v>2</v>
      </c>
      <c r="AO8" s="141" t="s">
        <v>2</v>
      </c>
      <c r="AP8" s="141" t="s">
        <v>2</v>
      </c>
      <c r="AQ8" s="141" t="s">
        <v>2</v>
      </c>
      <c r="AR8" s="141" t="s">
        <v>2</v>
      </c>
    </row>
    <row r="9" spans="1:65" s="92" customFormat="1" ht="15" x14ac:dyDescent="0.25">
      <c r="A9" s="376" t="s">
        <v>5</v>
      </c>
      <c r="B9" s="376"/>
      <c r="C9" s="376"/>
      <c r="D9" s="376"/>
      <c r="E9" s="376"/>
      <c r="F9" s="376"/>
      <c r="G9" s="376"/>
      <c r="H9" s="376"/>
      <c r="I9" s="376"/>
      <c r="J9" s="376"/>
      <c r="K9" s="376"/>
      <c r="L9" s="376"/>
      <c r="M9" s="376"/>
      <c r="N9" s="376"/>
      <c r="O9" s="376"/>
      <c r="P9" s="376"/>
    </row>
    <row r="10" spans="1:65" s="92" customFormat="1" ht="15" x14ac:dyDescent="0.25">
      <c r="A10" s="142"/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O10" s="142"/>
      <c r="P10" s="142"/>
    </row>
    <row r="11" spans="1:65" s="92" customFormat="1" ht="28.5" customHeight="1" x14ac:dyDescent="0.25">
      <c r="A11" s="446" t="s">
        <v>533</v>
      </c>
      <c r="B11" s="446"/>
      <c r="C11" s="446"/>
      <c r="D11" s="446"/>
      <c r="E11" s="446"/>
      <c r="F11" s="446"/>
      <c r="G11" s="446"/>
      <c r="H11" s="446"/>
      <c r="I11" s="446"/>
      <c r="J11" s="446"/>
      <c r="K11" s="446"/>
      <c r="L11" s="446"/>
      <c r="M11" s="446"/>
      <c r="N11" s="446"/>
      <c r="O11" s="446"/>
      <c r="P11" s="446"/>
    </row>
    <row r="12" spans="1:65" s="92" customFormat="1" ht="21" customHeight="1" x14ac:dyDescent="0.25">
      <c r="A12" s="447" t="s">
        <v>6</v>
      </c>
      <c r="B12" s="447"/>
      <c r="C12" s="447"/>
      <c r="D12" s="447"/>
      <c r="E12" s="447"/>
      <c r="F12" s="447"/>
      <c r="G12" s="447"/>
      <c r="H12" s="447"/>
      <c r="I12" s="447"/>
      <c r="J12" s="447"/>
      <c r="K12" s="447"/>
      <c r="L12" s="447"/>
      <c r="M12" s="447"/>
      <c r="N12" s="447"/>
      <c r="O12" s="447"/>
      <c r="P12" s="447"/>
    </row>
    <row r="13" spans="1:65" s="92" customFormat="1" ht="31.5" customHeight="1" x14ac:dyDescent="0.25">
      <c r="A13" s="445" t="s">
        <v>1110</v>
      </c>
      <c r="B13" s="445"/>
      <c r="C13" s="445"/>
      <c r="D13" s="445"/>
      <c r="E13" s="445"/>
      <c r="F13" s="445"/>
      <c r="G13" s="445"/>
      <c r="H13" s="445"/>
      <c r="I13" s="445"/>
      <c r="J13" s="445"/>
      <c r="K13" s="445"/>
      <c r="L13" s="445"/>
      <c r="M13" s="445"/>
      <c r="N13" s="445"/>
      <c r="O13" s="445"/>
      <c r="P13" s="445"/>
      <c r="AS13" s="141" t="s">
        <v>358</v>
      </c>
      <c r="AT13" s="141" t="s">
        <v>2</v>
      </c>
      <c r="AU13" s="141" t="s">
        <v>2</v>
      </c>
      <c r="AV13" s="141" t="s">
        <v>2</v>
      </c>
      <c r="AW13" s="141" t="s">
        <v>2</v>
      </c>
      <c r="AX13" s="141" t="s">
        <v>2</v>
      </c>
      <c r="AY13" s="141" t="s">
        <v>2</v>
      </c>
      <c r="AZ13" s="141" t="s">
        <v>2</v>
      </c>
      <c r="BA13" s="141" t="s">
        <v>2</v>
      </c>
      <c r="BB13" s="141" t="s">
        <v>2</v>
      </c>
      <c r="BC13" s="141" t="s">
        <v>2</v>
      </c>
      <c r="BD13" s="141" t="s">
        <v>2</v>
      </c>
      <c r="BE13" s="141" t="s">
        <v>2</v>
      </c>
      <c r="BF13" s="141" t="s">
        <v>2</v>
      </c>
      <c r="BG13" s="141" t="s">
        <v>2</v>
      </c>
      <c r="BH13" s="141" t="s">
        <v>2</v>
      </c>
    </row>
    <row r="14" spans="1:65" s="92" customFormat="1" ht="15.75" customHeight="1" x14ac:dyDescent="0.25">
      <c r="A14" s="447" t="s">
        <v>8</v>
      </c>
      <c r="B14" s="447"/>
      <c r="C14" s="447"/>
      <c r="D14" s="447"/>
      <c r="E14" s="447"/>
      <c r="F14" s="447"/>
      <c r="G14" s="447"/>
      <c r="H14" s="447"/>
      <c r="I14" s="447"/>
      <c r="J14" s="447"/>
      <c r="K14" s="447"/>
      <c r="L14" s="447"/>
      <c r="M14" s="447"/>
      <c r="N14" s="447"/>
      <c r="O14" s="447"/>
      <c r="P14" s="447"/>
    </row>
    <row r="15" spans="1:65" s="92" customFormat="1" ht="15" x14ac:dyDescent="0.25">
      <c r="A15" s="76"/>
      <c r="B15" s="100" t="s">
        <v>9</v>
      </c>
      <c r="C15" s="468"/>
      <c r="D15" s="468"/>
      <c r="E15" s="468"/>
      <c r="F15" s="468"/>
      <c r="G15" s="468"/>
      <c r="H15" s="140"/>
      <c r="I15" s="140"/>
      <c r="J15" s="140"/>
      <c r="K15" s="140"/>
      <c r="L15" s="140"/>
      <c r="M15" s="140"/>
      <c r="N15" s="140"/>
      <c r="O15" s="76"/>
      <c r="P15" s="76"/>
      <c r="BI15" s="98" t="s">
        <v>335</v>
      </c>
      <c r="BJ15" s="98" t="s">
        <v>2</v>
      </c>
      <c r="BK15" s="98" t="s">
        <v>2</v>
      </c>
      <c r="BL15" s="98" t="s">
        <v>2</v>
      </c>
      <c r="BM15" s="98" t="s">
        <v>2</v>
      </c>
    </row>
    <row r="16" spans="1:65" s="92" customFormat="1" ht="12.75" customHeight="1" x14ac:dyDescent="0.25">
      <c r="B16" s="96" t="s">
        <v>10</v>
      </c>
      <c r="C16" s="96"/>
      <c r="D16" s="138"/>
      <c r="E16" s="498">
        <v>6160.1679999999997</v>
      </c>
      <c r="F16" s="133" t="s">
        <v>11</v>
      </c>
      <c r="H16" s="96"/>
      <c r="I16" s="96"/>
      <c r="J16" s="96"/>
      <c r="K16" s="96"/>
      <c r="L16" s="96"/>
      <c r="M16" s="139"/>
      <c r="N16" s="96"/>
    </row>
    <row r="17" spans="1:81" s="92" customFormat="1" ht="12.75" customHeight="1" x14ac:dyDescent="0.25">
      <c r="B17" s="96" t="s">
        <v>12</v>
      </c>
      <c r="D17" s="138"/>
      <c r="E17" s="137">
        <v>386.72800000000001</v>
      </c>
      <c r="F17" s="133" t="s">
        <v>11</v>
      </c>
      <c r="H17" s="96"/>
      <c r="I17" s="96"/>
      <c r="J17" s="96"/>
      <c r="K17" s="96"/>
      <c r="L17" s="96"/>
      <c r="M17" s="139"/>
      <c r="N17" s="96"/>
    </row>
    <row r="18" spans="1:81" s="92" customFormat="1" ht="12.75" customHeight="1" x14ac:dyDescent="0.25">
      <c r="B18" s="96" t="s">
        <v>13</v>
      </c>
      <c r="D18" s="138"/>
      <c r="E18" s="137">
        <v>459.80799999999999</v>
      </c>
      <c r="F18" s="133" t="s">
        <v>11</v>
      </c>
      <c r="H18" s="96"/>
      <c r="I18" s="96"/>
      <c r="J18" s="96"/>
      <c r="K18" s="96"/>
      <c r="L18" s="96"/>
      <c r="M18" s="139"/>
      <c r="N18" s="96"/>
    </row>
    <row r="19" spans="1:81" s="92" customFormat="1" ht="12.75" customHeight="1" x14ac:dyDescent="0.25">
      <c r="B19" s="96" t="s">
        <v>318</v>
      </c>
      <c r="D19" s="138"/>
      <c r="E19" s="137">
        <v>5313.6319999999996</v>
      </c>
      <c r="F19" s="133" t="s">
        <v>11</v>
      </c>
      <c r="H19" s="96"/>
      <c r="I19" s="96"/>
      <c r="J19" s="96"/>
      <c r="K19" s="96"/>
      <c r="L19" s="96"/>
      <c r="M19" s="139"/>
      <c r="N19" s="96"/>
    </row>
    <row r="20" spans="1:81" s="92" customFormat="1" ht="12.75" customHeight="1" x14ac:dyDescent="0.25">
      <c r="B20" s="96" t="s">
        <v>14</v>
      </c>
      <c r="C20" s="96"/>
      <c r="D20" s="138"/>
      <c r="E20" s="137">
        <v>266.12599999999998</v>
      </c>
      <c r="F20" s="133" t="s">
        <v>11</v>
      </c>
      <c r="H20" s="96"/>
      <c r="J20" s="96"/>
      <c r="K20" s="96"/>
      <c r="L20" s="96"/>
      <c r="M20" s="99"/>
      <c r="N20" s="91"/>
    </row>
    <row r="21" spans="1:81" s="92" customFormat="1" ht="12.75" customHeight="1" x14ac:dyDescent="0.25">
      <c r="B21" s="96" t="s">
        <v>15</v>
      </c>
      <c r="C21" s="96"/>
      <c r="D21" s="136"/>
      <c r="E21" s="135">
        <v>257.2</v>
      </c>
      <c r="F21" s="133" t="s">
        <v>16</v>
      </c>
      <c r="H21" s="96"/>
      <c r="J21" s="96"/>
      <c r="K21" s="96"/>
      <c r="L21" s="96"/>
      <c r="M21" s="134"/>
      <c r="N21" s="133"/>
    </row>
    <row r="22" spans="1:81" s="92" customFormat="1" ht="12.75" customHeight="1" x14ac:dyDescent="0.25">
      <c r="B22" s="96" t="s">
        <v>17</v>
      </c>
      <c r="C22" s="96"/>
      <c r="D22" s="136"/>
      <c r="E22" s="135">
        <v>49.24</v>
      </c>
      <c r="F22" s="133" t="s">
        <v>16</v>
      </c>
      <c r="H22" s="96"/>
      <c r="J22" s="96"/>
      <c r="K22" s="96"/>
      <c r="L22" s="96"/>
      <c r="M22" s="134"/>
      <c r="N22" s="133"/>
    </row>
    <row r="23" spans="1:81" s="92" customFormat="1" ht="15" x14ac:dyDescent="0.25">
      <c r="A23" s="76"/>
      <c r="B23" s="100" t="s">
        <v>18</v>
      </c>
      <c r="C23" s="100"/>
      <c r="D23" s="76"/>
      <c r="E23" s="469" t="s">
        <v>19</v>
      </c>
      <c r="F23" s="469"/>
      <c r="G23" s="469"/>
      <c r="H23" s="469"/>
      <c r="I23" s="469"/>
      <c r="J23" s="469"/>
      <c r="K23" s="469"/>
      <c r="L23" s="469"/>
      <c r="M23" s="469"/>
      <c r="N23" s="469"/>
      <c r="O23" s="469"/>
      <c r="P23" s="469"/>
      <c r="BN23" s="98" t="s">
        <v>19</v>
      </c>
      <c r="BO23" s="98" t="s">
        <v>2</v>
      </c>
      <c r="BP23" s="98" t="s">
        <v>2</v>
      </c>
      <c r="BQ23" s="98" t="s">
        <v>2</v>
      </c>
      <c r="BR23" s="98" t="s">
        <v>2</v>
      </c>
      <c r="BS23" s="98" t="s">
        <v>2</v>
      </c>
      <c r="BT23" s="98" t="s">
        <v>2</v>
      </c>
      <c r="BU23" s="98" t="s">
        <v>2</v>
      </c>
      <c r="BV23" s="98" t="s">
        <v>2</v>
      </c>
      <c r="BW23" s="98" t="s">
        <v>2</v>
      </c>
      <c r="BX23" s="98" t="s">
        <v>2</v>
      </c>
      <c r="BY23" s="98" t="s">
        <v>2</v>
      </c>
    </row>
    <row r="24" spans="1:81" s="92" customFormat="1" ht="12.75" customHeight="1" x14ac:dyDescent="0.25">
      <c r="A24" s="100"/>
      <c r="B24" s="100"/>
      <c r="C24" s="76"/>
      <c r="D24" s="100"/>
      <c r="E24" s="132"/>
      <c r="F24" s="131"/>
      <c r="G24" s="130"/>
      <c r="H24" s="130"/>
      <c r="I24" s="100"/>
      <c r="J24" s="100"/>
      <c r="K24" s="100"/>
      <c r="L24" s="129"/>
      <c r="M24" s="100"/>
      <c r="N24" s="76"/>
      <c r="O24" s="76"/>
      <c r="P24" s="76"/>
    </row>
    <row r="25" spans="1:81" s="92" customFormat="1" ht="36" customHeight="1" x14ac:dyDescent="0.25">
      <c r="A25" s="470" t="s">
        <v>20</v>
      </c>
      <c r="B25" s="470" t="s">
        <v>21</v>
      </c>
      <c r="C25" s="470" t="s">
        <v>22</v>
      </c>
      <c r="D25" s="470"/>
      <c r="E25" s="470"/>
      <c r="F25" s="470" t="s">
        <v>23</v>
      </c>
      <c r="G25" s="471" t="s">
        <v>24</v>
      </c>
      <c r="H25" s="472"/>
      <c r="I25" s="470" t="s">
        <v>25</v>
      </c>
      <c r="J25" s="470"/>
      <c r="K25" s="470"/>
      <c r="L25" s="470"/>
      <c r="M25" s="470"/>
      <c r="N25" s="470"/>
      <c r="O25" s="470" t="s">
        <v>26</v>
      </c>
      <c r="P25" s="470" t="s">
        <v>27</v>
      </c>
    </row>
    <row r="26" spans="1:81" s="92" customFormat="1" ht="36.75" customHeight="1" x14ac:dyDescent="0.25">
      <c r="A26" s="470"/>
      <c r="B26" s="470"/>
      <c r="C26" s="470"/>
      <c r="D26" s="470"/>
      <c r="E26" s="470"/>
      <c r="F26" s="470"/>
      <c r="G26" s="473" t="s">
        <v>28</v>
      </c>
      <c r="H26" s="473" t="s">
        <v>29</v>
      </c>
      <c r="I26" s="470" t="s">
        <v>28</v>
      </c>
      <c r="J26" s="470" t="s">
        <v>30</v>
      </c>
      <c r="K26" s="463" t="s">
        <v>31</v>
      </c>
      <c r="L26" s="463"/>
      <c r="M26" s="463"/>
      <c r="N26" s="463"/>
      <c r="O26" s="470"/>
      <c r="P26" s="470"/>
    </row>
    <row r="27" spans="1:81" s="92" customFormat="1" ht="15" x14ac:dyDescent="0.25">
      <c r="A27" s="470"/>
      <c r="B27" s="470"/>
      <c r="C27" s="470"/>
      <c r="D27" s="470"/>
      <c r="E27" s="470"/>
      <c r="F27" s="470"/>
      <c r="G27" s="474"/>
      <c r="H27" s="474"/>
      <c r="I27" s="470"/>
      <c r="J27" s="470"/>
      <c r="K27" s="128" t="s">
        <v>32</v>
      </c>
      <c r="L27" s="128" t="s">
        <v>33</v>
      </c>
      <c r="M27" s="128" t="s">
        <v>34</v>
      </c>
      <c r="N27" s="128" t="s">
        <v>35</v>
      </c>
      <c r="O27" s="470"/>
      <c r="P27" s="470"/>
    </row>
    <row r="28" spans="1:81" s="92" customFormat="1" ht="15" x14ac:dyDescent="0.25">
      <c r="A28" s="127">
        <v>1</v>
      </c>
      <c r="B28" s="127">
        <v>2</v>
      </c>
      <c r="C28" s="463">
        <v>3</v>
      </c>
      <c r="D28" s="463"/>
      <c r="E28" s="463"/>
      <c r="F28" s="127">
        <v>4</v>
      </c>
      <c r="G28" s="127">
        <v>5</v>
      </c>
      <c r="H28" s="127">
        <v>6</v>
      </c>
      <c r="I28" s="127">
        <v>7</v>
      </c>
      <c r="J28" s="127">
        <v>8</v>
      </c>
      <c r="K28" s="127">
        <v>9</v>
      </c>
      <c r="L28" s="127">
        <v>10</v>
      </c>
      <c r="M28" s="127">
        <v>11</v>
      </c>
      <c r="N28" s="127">
        <v>12</v>
      </c>
      <c r="O28" s="127">
        <v>13</v>
      </c>
      <c r="P28" s="127">
        <v>14</v>
      </c>
    </row>
    <row r="29" spans="1:81" s="92" customFormat="1" ht="15" x14ac:dyDescent="0.25">
      <c r="A29" s="464" t="s">
        <v>404</v>
      </c>
      <c r="B29" s="464"/>
      <c r="C29" s="464"/>
      <c r="D29" s="464"/>
      <c r="E29" s="464"/>
      <c r="F29" s="464"/>
      <c r="G29" s="464"/>
      <c r="H29" s="464"/>
      <c r="I29" s="464"/>
      <c r="J29" s="464"/>
      <c r="K29" s="464"/>
      <c r="L29" s="464"/>
      <c r="M29" s="464"/>
      <c r="N29" s="464"/>
      <c r="O29" s="464"/>
      <c r="P29" s="464"/>
      <c r="BZ29" s="118" t="s">
        <v>359</v>
      </c>
    </row>
    <row r="30" spans="1:81" s="92" customFormat="1" ht="45" x14ac:dyDescent="0.25">
      <c r="A30" s="94" t="s">
        <v>38</v>
      </c>
      <c r="B30" s="123" t="s">
        <v>336</v>
      </c>
      <c r="C30" s="465" t="s">
        <v>337</v>
      </c>
      <c r="D30" s="466"/>
      <c r="E30" s="467"/>
      <c r="F30" s="94" t="s">
        <v>102</v>
      </c>
      <c r="G30" s="95"/>
      <c r="H30" s="122">
        <v>4</v>
      </c>
      <c r="I30" s="93">
        <v>36968.67</v>
      </c>
      <c r="J30" s="93">
        <v>169909.18</v>
      </c>
      <c r="K30" s="93">
        <v>105359.9</v>
      </c>
      <c r="L30" s="93">
        <v>42514.74</v>
      </c>
      <c r="M30" s="93">
        <v>22034.54</v>
      </c>
      <c r="N30" s="121"/>
      <c r="O30" s="120">
        <v>124.8</v>
      </c>
      <c r="P30" s="124">
        <v>19.72</v>
      </c>
      <c r="BZ30" s="118"/>
      <c r="CA30" s="82" t="s">
        <v>337</v>
      </c>
    </row>
    <row r="31" spans="1:81" s="92" customFormat="1" ht="33.75" x14ac:dyDescent="0.25">
      <c r="A31" s="94" t="s">
        <v>42</v>
      </c>
      <c r="B31" s="123" t="s">
        <v>338</v>
      </c>
      <c r="C31" s="465" t="s">
        <v>339</v>
      </c>
      <c r="D31" s="466"/>
      <c r="E31" s="467"/>
      <c r="F31" s="94" t="s">
        <v>41</v>
      </c>
      <c r="G31" s="95"/>
      <c r="H31" s="122">
        <v>4</v>
      </c>
      <c r="I31" s="93">
        <v>50408.639999999999</v>
      </c>
      <c r="J31" s="93">
        <v>230510.6</v>
      </c>
      <c r="K31" s="93">
        <v>91832.93</v>
      </c>
      <c r="L31" s="93">
        <v>39101.67</v>
      </c>
      <c r="M31" s="93">
        <v>27039.360000000001</v>
      </c>
      <c r="N31" s="93">
        <v>72536.639999999999</v>
      </c>
      <c r="O31" s="120">
        <v>110.4</v>
      </c>
      <c r="P31" s="124">
        <v>27.92</v>
      </c>
      <c r="BZ31" s="118"/>
      <c r="CA31" s="82" t="s">
        <v>339</v>
      </c>
      <c r="CC31" s="147"/>
    </row>
    <row r="32" spans="1:81" s="92" customFormat="1" ht="22.5" x14ac:dyDescent="0.25">
      <c r="A32" s="94" t="s">
        <v>360</v>
      </c>
      <c r="B32" s="123" t="s">
        <v>361</v>
      </c>
      <c r="C32" s="465" t="s">
        <v>362</v>
      </c>
      <c r="D32" s="466"/>
      <c r="E32" s="467"/>
      <c r="F32" s="94" t="s">
        <v>41</v>
      </c>
      <c r="G32" s="95"/>
      <c r="H32" s="122">
        <v>4</v>
      </c>
      <c r="I32" s="93">
        <v>762620.11</v>
      </c>
      <c r="J32" s="93">
        <v>3050480.44</v>
      </c>
      <c r="K32" s="121"/>
      <c r="L32" s="121"/>
      <c r="M32" s="121"/>
      <c r="N32" s="121"/>
      <c r="O32" s="119">
        <v>0</v>
      </c>
      <c r="P32" s="119">
        <v>0</v>
      </c>
      <c r="BZ32" s="118"/>
      <c r="CA32" s="82" t="s">
        <v>362</v>
      </c>
      <c r="CC32" s="147"/>
    </row>
    <row r="33" spans="1:84" s="92" customFormat="1" ht="28.5" customHeight="1" x14ac:dyDescent="0.25">
      <c r="A33" s="94" t="s">
        <v>319</v>
      </c>
      <c r="B33" s="123" t="s">
        <v>346</v>
      </c>
      <c r="C33" s="465" t="s">
        <v>363</v>
      </c>
      <c r="D33" s="466"/>
      <c r="E33" s="467"/>
      <c r="F33" s="94" t="s">
        <v>41</v>
      </c>
      <c r="G33" s="95"/>
      <c r="H33" s="122">
        <v>4</v>
      </c>
      <c r="I33" s="93">
        <v>565787.80000000005</v>
      </c>
      <c r="J33" s="93">
        <v>2263151.2000000002</v>
      </c>
      <c r="K33" s="121"/>
      <c r="L33" s="121"/>
      <c r="M33" s="121"/>
      <c r="N33" s="121"/>
      <c r="O33" s="119">
        <v>0</v>
      </c>
      <c r="P33" s="119">
        <v>0</v>
      </c>
      <c r="BZ33" s="118"/>
      <c r="CA33" s="82" t="s">
        <v>363</v>
      </c>
      <c r="CC33" s="147"/>
    </row>
    <row r="34" spans="1:84" s="92" customFormat="1" ht="15" x14ac:dyDescent="0.25">
      <c r="A34" s="94" t="s">
        <v>55</v>
      </c>
      <c r="B34" s="123" t="s">
        <v>342</v>
      </c>
      <c r="C34" s="465" t="s">
        <v>343</v>
      </c>
      <c r="D34" s="466"/>
      <c r="E34" s="467"/>
      <c r="F34" s="94" t="s">
        <v>102</v>
      </c>
      <c r="G34" s="95"/>
      <c r="H34" s="122">
        <v>16</v>
      </c>
      <c r="I34" s="93">
        <v>572.88</v>
      </c>
      <c r="J34" s="93">
        <v>9166.08</v>
      </c>
      <c r="K34" s="121"/>
      <c r="L34" s="121"/>
      <c r="M34" s="121"/>
      <c r="N34" s="93">
        <v>9166.08</v>
      </c>
      <c r="O34" s="119">
        <v>0</v>
      </c>
      <c r="P34" s="119">
        <v>0</v>
      </c>
      <c r="BZ34" s="118"/>
      <c r="CA34" s="82" t="s">
        <v>343</v>
      </c>
      <c r="CC34" s="147"/>
    </row>
    <row r="35" spans="1:84" s="92" customFormat="1" ht="22.5" x14ac:dyDescent="0.25">
      <c r="A35" s="94" t="s">
        <v>59</v>
      </c>
      <c r="B35" s="123" t="s">
        <v>340</v>
      </c>
      <c r="C35" s="465" t="s">
        <v>341</v>
      </c>
      <c r="D35" s="466"/>
      <c r="E35" s="467"/>
      <c r="F35" s="94" t="s">
        <v>102</v>
      </c>
      <c r="G35" s="95"/>
      <c r="H35" s="122">
        <v>8</v>
      </c>
      <c r="I35" s="93">
        <v>2756.15</v>
      </c>
      <c r="J35" s="93">
        <v>23974.55</v>
      </c>
      <c r="K35" s="93">
        <v>18300.04</v>
      </c>
      <c r="L35" s="93">
        <v>2290.6</v>
      </c>
      <c r="M35" s="93">
        <v>1559.36</v>
      </c>
      <c r="N35" s="93">
        <v>1824.55</v>
      </c>
      <c r="O35" s="119">
        <v>22</v>
      </c>
      <c r="P35" s="120">
        <v>1.6</v>
      </c>
      <c r="BZ35" s="118"/>
      <c r="CA35" s="82" t="s">
        <v>341</v>
      </c>
      <c r="CC35" s="147"/>
    </row>
    <row r="36" spans="1:84" s="92" customFormat="1" ht="15" x14ac:dyDescent="0.25">
      <c r="A36" s="475" t="s">
        <v>532</v>
      </c>
      <c r="B36" s="476"/>
      <c r="C36" s="476"/>
      <c r="D36" s="476"/>
      <c r="E36" s="476"/>
      <c r="F36" s="476"/>
      <c r="G36" s="476"/>
      <c r="H36" s="476"/>
      <c r="I36" s="477"/>
      <c r="J36" s="112"/>
      <c r="K36" s="112"/>
      <c r="L36" s="112"/>
      <c r="M36" s="112"/>
      <c r="N36" s="112"/>
      <c r="O36" s="208">
        <v>257.2</v>
      </c>
      <c r="P36" s="126">
        <v>49.24</v>
      </c>
      <c r="BZ36" s="118"/>
      <c r="CC36" s="147"/>
      <c r="CD36" s="109" t="s">
        <v>364</v>
      </c>
    </row>
    <row r="37" spans="1:84" s="92" customFormat="1" ht="15" x14ac:dyDescent="0.25">
      <c r="A37" s="475" t="s">
        <v>204</v>
      </c>
      <c r="B37" s="476"/>
      <c r="C37" s="476"/>
      <c r="D37" s="476"/>
      <c r="E37" s="476"/>
      <c r="F37" s="476"/>
      <c r="G37" s="476"/>
      <c r="H37" s="476"/>
      <c r="I37" s="477"/>
      <c r="J37" s="112"/>
      <c r="K37" s="112"/>
      <c r="L37" s="112"/>
      <c r="M37" s="112"/>
      <c r="N37" s="112"/>
      <c r="O37" s="112"/>
      <c r="P37" s="112"/>
      <c r="CE37" s="109" t="s">
        <v>204</v>
      </c>
    </row>
    <row r="38" spans="1:84" s="92" customFormat="1" ht="15" x14ac:dyDescent="0.25">
      <c r="A38" s="478" t="s">
        <v>205</v>
      </c>
      <c r="B38" s="479"/>
      <c r="C38" s="479"/>
      <c r="D38" s="479"/>
      <c r="E38" s="479"/>
      <c r="F38" s="479"/>
      <c r="G38" s="479"/>
      <c r="H38" s="479"/>
      <c r="I38" s="480"/>
      <c r="J38" s="111">
        <v>433560.41</v>
      </c>
      <c r="K38" s="110"/>
      <c r="L38" s="110"/>
      <c r="M38" s="110"/>
      <c r="N38" s="110"/>
      <c r="O38" s="110"/>
      <c r="P38" s="110"/>
      <c r="CE38" s="109"/>
      <c r="CF38" s="89" t="s">
        <v>205</v>
      </c>
    </row>
    <row r="39" spans="1:84" s="92" customFormat="1" ht="15" x14ac:dyDescent="0.25">
      <c r="A39" s="478" t="s">
        <v>206</v>
      </c>
      <c r="B39" s="479"/>
      <c r="C39" s="479"/>
      <c r="D39" s="479"/>
      <c r="E39" s="479"/>
      <c r="F39" s="479"/>
      <c r="G39" s="479"/>
      <c r="H39" s="479"/>
      <c r="I39" s="480"/>
      <c r="J39" s="110"/>
      <c r="K39" s="110"/>
      <c r="L39" s="110"/>
      <c r="M39" s="110"/>
      <c r="N39" s="110"/>
      <c r="O39" s="110"/>
      <c r="P39" s="110"/>
      <c r="CE39" s="109"/>
      <c r="CF39" s="89" t="s">
        <v>206</v>
      </c>
    </row>
    <row r="40" spans="1:84" s="92" customFormat="1" ht="15" x14ac:dyDescent="0.25">
      <c r="A40" s="478" t="s">
        <v>207</v>
      </c>
      <c r="B40" s="479"/>
      <c r="C40" s="479"/>
      <c r="D40" s="479"/>
      <c r="E40" s="479"/>
      <c r="F40" s="479"/>
      <c r="G40" s="479"/>
      <c r="H40" s="479"/>
      <c r="I40" s="480"/>
      <c r="J40" s="111">
        <v>215492.87</v>
      </c>
      <c r="K40" s="110"/>
      <c r="L40" s="110"/>
      <c r="M40" s="110"/>
      <c r="N40" s="110"/>
      <c r="O40" s="110"/>
      <c r="P40" s="110"/>
      <c r="CE40" s="109"/>
      <c r="CF40" s="89" t="s">
        <v>207</v>
      </c>
    </row>
    <row r="41" spans="1:84" s="92" customFormat="1" ht="15" x14ac:dyDescent="0.25">
      <c r="A41" s="478" t="s">
        <v>208</v>
      </c>
      <c r="B41" s="479"/>
      <c r="C41" s="479"/>
      <c r="D41" s="479"/>
      <c r="E41" s="479"/>
      <c r="F41" s="479"/>
      <c r="G41" s="479"/>
      <c r="H41" s="479"/>
      <c r="I41" s="480"/>
      <c r="J41" s="111">
        <v>83907.01</v>
      </c>
      <c r="K41" s="110"/>
      <c r="L41" s="110"/>
      <c r="M41" s="110"/>
      <c r="N41" s="110"/>
      <c r="O41" s="110"/>
      <c r="P41" s="110"/>
      <c r="CE41" s="109"/>
      <c r="CF41" s="89" t="s">
        <v>208</v>
      </c>
    </row>
    <row r="42" spans="1:84" s="92" customFormat="1" ht="15" x14ac:dyDescent="0.25">
      <c r="A42" s="478" t="s">
        <v>209</v>
      </c>
      <c r="B42" s="479"/>
      <c r="C42" s="479"/>
      <c r="D42" s="479"/>
      <c r="E42" s="479"/>
      <c r="F42" s="479"/>
      <c r="G42" s="479"/>
      <c r="H42" s="479"/>
      <c r="I42" s="480"/>
      <c r="J42" s="111">
        <v>50633.26</v>
      </c>
      <c r="K42" s="110"/>
      <c r="L42" s="110"/>
      <c r="M42" s="110"/>
      <c r="N42" s="110"/>
      <c r="O42" s="110"/>
      <c r="P42" s="110"/>
      <c r="CE42" s="109"/>
      <c r="CF42" s="89" t="s">
        <v>209</v>
      </c>
    </row>
    <row r="43" spans="1:84" s="92" customFormat="1" ht="15" x14ac:dyDescent="0.25">
      <c r="A43" s="478" t="s">
        <v>210</v>
      </c>
      <c r="B43" s="479"/>
      <c r="C43" s="479"/>
      <c r="D43" s="479"/>
      <c r="E43" s="479"/>
      <c r="F43" s="479"/>
      <c r="G43" s="479"/>
      <c r="H43" s="479"/>
      <c r="I43" s="480"/>
      <c r="J43" s="111">
        <v>83527.27</v>
      </c>
      <c r="K43" s="110"/>
      <c r="L43" s="110"/>
      <c r="M43" s="110"/>
      <c r="N43" s="110"/>
      <c r="O43" s="110"/>
      <c r="P43" s="110"/>
      <c r="CE43" s="109"/>
      <c r="CF43" s="89" t="s">
        <v>210</v>
      </c>
    </row>
    <row r="44" spans="1:84" s="92" customFormat="1" ht="15" x14ac:dyDescent="0.25">
      <c r="A44" s="478" t="s">
        <v>211</v>
      </c>
      <c r="B44" s="479"/>
      <c r="C44" s="479"/>
      <c r="D44" s="479"/>
      <c r="E44" s="479"/>
      <c r="F44" s="479"/>
      <c r="G44" s="479"/>
      <c r="H44" s="479"/>
      <c r="I44" s="480"/>
      <c r="J44" s="111">
        <v>386728.19</v>
      </c>
      <c r="K44" s="110"/>
      <c r="L44" s="110"/>
      <c r="M44" s="110"/>
      <c r="N44" s="110"/>
      <c r="O44" s="110"/>
      <c r="P44" s="110"/>
      <c r="CE44" s="109"/>
      <c r="CF44" s="89" t="s">
        <v>211</v>
      </c>
    </row>
    <row r="45" spans="1:84" s="92" customFormat="1" ht="15" x14ac:dyDescent="0.25">
      <c r="A45" s="478" t="s">
        <v>206</v>
      </c>
      <c r="B45" s="479"/>
      <c r="C45" s="479"/>
      <c r="D45" s="479"/>
      <c r="E45" s="479"/>
      <c r="F45" s="479"/>
      <c r="G45" s="479"/>
      <c r="H45" s="479"/>
      <c r="I45" s="480"/>
      <c r="J45" s="110"/>
      <c r="K45" s="110"/>
      <c r="L45" s="110"/>
      <c r="M45" s="110"/>
      <c r="N45" s="110"/>
      <c r="O45" s="110"/>
      <c r="P45" s="110"/>
      <c r="CE45" s="109"/>
      <c r="CF45" s="89" t="s">
        <v>206</v>
      </c>
    </row>
    <row r="46" spans="1:84" s="92" customFormat="1" ht="15" x14ac:dyDescent="0.25">
      <c r="A46" s="478" t="s">
        <v>212</v>
      </c>
      <c r="B46" s="479"/>
      <c r="C46" s="479"/>
      <c r="D46" s="479"/>
      <c r="E46" s="479"/>
      <c r="F46" s="479"/>
      <c r="G46" s="479"/>
      <c r="H46" s="479"/>
      <c r="I46" s="480"/>
      <c r="J46" s="111">
        <v>105359.9</v>
      </c>
      <c r="K46" s="110"/>
      <c r="L46" s="110"/>
      <c r="M46" s="110"/>
      <c r="N46" s="110"/>
      <c r="O46" s="110"/>
      <c r="P46" s="110"/>
      <c r="CE46" s="109"/>
      <c r="CF46" s="89" t="s">
        <v>212</v>
      </c>
    </row>
    <row r="47" spans="1:84" s="92" customFormat="1" ht="15" x14ac:dyDescent="0.25">
      <c r="A47" s="478" t="s">
        <v>213</v>
      </c>
      <c r="B47" s="479"/>
      <c r="C47" s="479"/>
      <c r="D47" s="479"/>
      <c r="E47" s="479"/>
      <c r="F47" s="479"/>
      <c r="G47" s="479"/>
      <c r="H47" s="479"/>
      <c r="I47" s="480"/>
      <c r="J47" s="111">
        <v>42514.74</v>
      </c>
      <c r="K47" s="110"/>
      <c r="L47" s="110"/>
      <c r="M47" s="110"/>
      <c r="N47" s="110"/>
      <c r="O47" s="110"/>
      <c r="P47" s="110"/>
      <c r="CE47" s="109"/>
      <c r="CF47" s="89" t="s">
        <v>213</v>
      </c>
    </row>
    <row r="48" spans="1:84" s="92" customFormat="1" ht="15" x14ac:dyDescent="0.25">
      <c r="A48" s="478" t="s">
        <v>214</v>
      </c>
      <c r="B48" s="479"/>
      <c r="C48" s="479"/>
      <c r="D48" s="479"/>
      <c r="E48" s="479"/>
      <c r="F48" s="479"/>
      <c r="G48" s="479"/>
      <c r="H48" s="479"/>
      <c r="I48" s="480"/>
      <c r="J48" s="111">
        <v>22034.54</v>
      </c>
      <c r="K48" s="110"/>
      <c r="L48" s="110"/>
      <c r="M48" s="110"/>
      <c r="N48" s="110"/>
      <c r="O48" s="110"/>
      <c r="P48" s="110"/>
      <c r="CE48" s="109"/>
      <c r="CF48" s="89" t="s">
        <v>214</v>
      </c>
    </row>
    <row r="49" spans="1:85" s="92" customFormat="1" ht="15" x14ac:dyDescent="0.25">
      <c r="A49" s="478" t="s">
        <v>215</v>
      </c>
      <c r="B49" s="479"/>
      <c r="C49" s="479"/>
      <c r="D49" s="479"/>
      <c r="E49" s="479"/>
      <c r="F49" s="479"/>
      <c r="G49" s="479"/>
      <c r="H49" s="479"/>
      <c r="I49" s="480"/>
      <c r="J49" s="111">
        <v>9166.08</v>
      </c>
      <c r="K49" s="110"/>
      <c r="L49" s="110"/>
      <c r="M49" s="110"/>
      <c r="N49" s="110"/>
      <c r="O49" s="110"/>
      <c r="P49" s="110"/>
      <c r="CE49" s="109"/>
      <c r="CF49" s="89" t="s">
        <v>215</v>
      </c>
    </row>
    <row r="50" spans="1:85" s="92" customFormat="1" ht="15" x14ac:dyDescent="0.25">
      <c r="A50" s="478" t="s">
        <v>216</v>
      </c>
      <c r="B50" s="479"/>
      <c r="C50" s="479"/>
      <c r="D50" s="479"/>
      <c r="E50" s="479"/>
      <c r="F50" s="479"/>
      <c r="G50" s="479"/>
      <c r="H50" s="479"/>
      <c r="I50" s="480"/>
      <c r="J50" s="111">
        <v>131216.26999999999</v>
      </c>
      <c r="K50" s="110"/>
      <c r="L50" s="110"/>
      <c r="M50" s="110"/>
      <c r="N50" s="110"/>
      <c r="O50" s="110"/>
      <c r="P50" s="110"/>
      <c r="CE50" s="109"/>
      <c r="CF50" s="89" t="s">
        <v>216</v>
      </c>
    </row>
    <row r="51" spans="1:85" s="92" customFormat="1" ht="15" x14ac:dyDescent="0.25">
      <c r="A51" s="478" t="s">
        <v>217</v>
      </c>
      <c r="B51" s="479"/>
      <c r="C51" s="479"/>
      <c r="D51" s="479"/>
      <c r="E51" s="479"/>
      <c r="F51" s="479"/>
      <c r="G51" s="479"/>
      <c r="H51" s="479"/>
      <c r="I51" s="480"/>
      <c r="J51" s="111">
        <v>76436.66</v>
      </c>
      <c r="K51" s="110"/>
      <c r="L51" s="110"/>
      <c r="M51" s="110"/>
      <c r="N51" s="110"/>
      <c r="O51" s="110"/>
      <c r="P51" s="110"/>
      <c r="CE51" s="109"/>
      <c r="CF51" s="89" t="s">
        <v>217</v>
      </c>
    </row>
    <row r="52" spans="1:85" s="92" customFormat="1" ht="15" x14ac:dyDescent="0.25">
      <c r="A52" s="478" t="s">
        <v>218</v>
      </c>
      <c r="B52" s="479"/>
      <c r="C52" s="479"/>
      <c r="D52" s="479"/>
      <c r="E52" s="479"/>
      <c r="F52" s="479"/>
      <c r="G52" s="479"/>
      <c r="H52" s="479"/>
      <c r="I52" s="480"/>
      <c r="J52" s="111">
        <v>459808.05</v>
      </c>
      <c r="K52" s="110"/>
      <c r="L52" s="110"/>
      <c r="M52" s="110"/>
      <c r="N52" s="110"/>
      <c r="O52" s="110"/>
      <c r="P52" s="110"/>
      <c r="CE52" s="109"/>
      <c r="CF52" s="89" t="s">
        <v>218</v>
      </c>
    </row>
    <row r="53" spans="1:85" s="92" customFormat="1" ht="15" x14ac:dyDescent="0.25">
      <c r="A53" s="478" t="s">
        <v>206</v>
      </c>
      <c r="B53" s="479"/>
      <c r="C53" s="479"/>
      <c r="D53" s="479"/>
      <c r="E53" s="479"/>
      <c r="F53" s="479"/>
      <c r="G53" s="479"/>
      <c r="H53" s="479"/>
      <c r="I53" s="480"/>
      <c r="J53" s="110"/>
      <c r="K53" s="110"/>
      <c r="L53" s="110"/>
      <c r="M53" s="110"/>
      <c r="N53" s="110"/>
      <c r="O53" s="110"/>
      <c r="P53" s="110"/>
      <c r="CE53" s="109"/>
      <c r="CF53" s="89" t="s">
        <v>206</v>
      </c>
    </row>
    <row r="54" spans="1:85" s="92" customFormat="1" ht="15" x14ac:dyDescent="0.25">
      <c r="A54" s="478" t="s">
        <v>212</v>
      </c>
      <c r="B54" s="479"/>
      <c r="C54" s="479"/>
      <c r="D54" s="479"/>
      <c r="E54" s="479"/>
      <c r="F54" s="479"/>
      <c r="G54" s="479"/>
      <c r="H54" s="479"/>
      <c r="I54" s="480"/>
      <c r="J54" s="111">
        <v>110132.97</v>
      </c>
      <c r="K54" s="110"/>
      <c r="L54" s="110"/>
      <c r="M54" s="110"/>
      <c r="N54" s="110"/>
      <c r="O54" s="110"/>
      <c r="P54" s="110"/>
      <c r="CE54" s="109"/>
      <c r="CF54" s="89" t="s">
        <v>212</v>
      </c>
    </row>
    <row r="55" spans="1:85" s="92" customFormat="1" ht="15" x14ac:dyDescent="0.25">
      <c r="A55" s="478" t="s">
        <v>213</v>
      </c>
      <c r="B55" s="479"/>
      <c r="C55" s="479"/>
      <c r="D55" s="479"/>
      <c r="E55" s="479"/>
      <c r="F55" s="479"/>
      <c r="G55" s="479"/>
      <c r="H55" s="479"/>
      <c r="I55" s="480"/>
      <c r="J55" s="111">
        <v>41392.269999999997</v>
      </c>
      <c r="K55" s="110"/>
      <c r="L55" s="110"/>
      <c r="M55" s="110"/>
      <c r="N55" s="110"/>
      <c r="O55" s="110"/>
      <c r="P55" s="110"/>
      <c r="CE55" s="109"/>
      <c r="CF55" s="89" t="s">
        <v>213</v>
      </c>
    </row>
    <row r="56" spans="1:85" s="92" customFormat="1" ht="15" x14ac:dyDescent="0.25">
      <c r="A56" s="478" t="s">
        <v>214</v>
      </c>
      <c r="B56" s="479"/>
      <c r="C56" s="479"/>
      <c r="D56" s="479"/>
      <c r="E56" s="479"/>
      <c r="F56" s="479"/>
      <c r="G56" s="479"/>
      <c r="H56" s="479"/>
      <c r="I56" s="480"/>
      <c r="J56" s="111">
        <v>28598.720000000001</v>
      </c>
      <c r="K56" s="110"/>
      <c r="L56" s="110"/>
      <c r="M56" s="110"/>
      <c r="N56" s="110"/>
      <c r="O56" s="110"/>
      <c r="P56" s="110"/>
      <c r="CE56" s="109"/>
      <c r="CF56" s="89" t="s">
        <v>214</v>
      </c>
    </row>
    <row r="57" spans="1:85" s="92" customFormat="1" ht="15" x14ac:dyDescent="0.25">
      <c r="A57" s="478" t="s">
        <v>215</v>
      </c>
      <c r="B57" s="479"/>
      <c r="C57" s="479"/>
      <c r="D57" s="479"/>
      <c r="E57" s="479"/>
      <c r="F57" s="479"/>
      <c r="G57" s="479"/>
      <c r="H57" s="479"/>
      <c r="I57" s="480"/>
      <c r="J57" s="111">
        <v>74361.19</v>
      </c>
      <c r="K57" s="110"/>
      <c r="L57" s="110"/>
      <c r="M57" s="110"/>
      <c r="N57" s="110"/>
      <c r="O57" s="110"/>
      <c r="P57" s="110"/>
      <c r="CE57" s="109"/>
      <c r="CF57" s="89" t="s">
        <v>215</v>
      </c>
    </row>
    <row r="58" spans="1:85" s="92" customFormat="1" ht="15" x14ac:dyDescent="0.25">
      <c r="A58" s="478" t="s">
        <v>216</v>
      </c>
      <c r="B58" s="479"/>
      <c r="C58" s="479"/>
      <c r="D58" s="479"/>
      <c r="E58" s="479"/>
      <c r="F58" s="479"/>
      <c r="G58" s="479"/>
      <c r="H58" s="479"/>
      <c r="I58" s="480"/>
      <c r="J58" s="111">
        <v>134569.74</v>
      </c>
      <c r="K58" s="110"/>
      <c r="L58" s="110"/>
      <c r="M58" s="110"/>
      <c r="N58" s="110"/>
      <c r="O58" s="110"/>
      <c r="P58" s="110"/>
      <c r="CE58" s="109"/>
      <c r="CF58" s="89" t="s">
        <v>216</v>
      </c>
    </row>
    <row r="59" spans="1:85" s="92" customFormat="1" ht="15" x14ac:dyDescent="0.25">
      <c r="A59" s="478" t="s">
        <v>217</v>
      </c>
      <c r="B59" s="479"/>
      <c r="C59" s="479"/>
      <c r="D59" s="479"/>
      <c r="E59" s="479"/>
      <c r="F59" s="479"/>
      <c r="G59" s="479"/>
      <c r="H59" s="479"/>
      <c r="I59" s="480"/>
      <c r="J59" s="111">
        <v>70753.16</v>
      </c>
      <c r="K59" s="110"/>
      <c r="L59" s="110"/>
      <c r="M59" s="110"/>
      <c r="N59" s="110"/>
      <c r="O59" s="110"/>
      <c r="P59" s="110"/>
      <c r="CE59" s="109"/>
      <c r="CF59" s="89" t="s">
        <v>217</v>
      </c>
    </row>
    <row r="60" spans="1:85" s="92" customFormat="1" ht="15" x14ac:dyDescent="0.25">
      <c r="A60" s="478" t="s">
        <v>320</v>
      </c>
      <c r="B60" s="479"/>
      <c r="C60" s="479"/>
      <c r="D60" s="479"/>
      <c r="E60" s="479"/>
      <c r="F60" s="479"/>
      <c r="G60" s="479"/>
      <c r="H60" s="479"/>
      <c r="I60" s="480"/>
      <c r="J60" s="111">
        <v>5313631.6399999997</v>
      </c>
      <c r="K60" s="110"/>
      <c r="L60" s="110"/>
      <c r="M60" s="110"/>
      <c r="N60" s="110"/>
      <c r="O60" s="110"/>
      <c r="P60" s="110"/>
      <c r="CE60" s="109"/>
      <c r="CF60" s="89" t="s">
        <v>320</v>
      </c>
    </row>
    <row r="61" spans="1:85" s="92" customFormat="1" ht="15" x14ac:dyDescent="0.25">
      <c r="A61" s="478" t="s">
        <v>219</v>
      </c>
      <c r="B61" s="479"/>
      <c r="C61" s="479"/>
      <c r="D61" s="479"/>
      <c r="E61" s="479"/>
      <c r="F61" s="479"/>
      <c r="G61" s="479"/>
      <c r="H61" s="479"/>
      <c r="I61" s="480"/>
      <c r="J61" s="111">
        <v>266126.13</v>
      </c>
      <c r="K61" s="110"/>
      <c r="L61" s="110"/>
      <c r="M61" s="110"/>
      <c r="N61" s="110"/>
      <c r="O61" s="110"/>
      <c r="P61" s="110"/>
      <c r="CE61" s="109"/>
      <c r="CF61" s="89" t="s">
        <v>219</v>
      </c>
    </row>
    <row r="62" spans="1:85" s="92" customFormat="1" ht="15" x14ac:dyDescent="0.25">
      <c r="A62" s="478" t="s">
        <v>220</v>
      </c>
      <c r="B62" s="479"/>
      <c r="C62" s="479"/>
      <c r="D62" s="479"/>
      <c r="E62" s="479"/>
      <c r="F62" s="479"/>
      <c r="G62" s="479"/>
      <c r="H62" s="479"/>
      <c r="I62" s="480"/>
      <c r="J62" s="111">
        <v>265786.01</v>
      </c>
      <c r="K62" s="110"/>
      <c r="L62" s="110"/>
      <c r="M62" s="110"/>
      <c r="N62" s="110"/>
      <c r="O62" s="110"/>
      <c r="P62" s="110"/>
      <c r="CE62" s="109"/>
      <c r="CF62" s="89" t="s">
        <v>220</v>
      </c>
    </row>
    <row r="63" spans="1:85" s="92" customFormat="1" ht="15" x14ac:dyDescent="0.25">
      <c r="A63" s="478" t="s">
        <v>221</v>
      </c>
      <c r="B63" s="479"/>
      <c r="C63" s="479"/>
      <c r="D63" s="479"/>
      <c r="E63" s="479"/>
      <c r="F63" s="479"/>
      <c r="G63" s="479"/>
      <c r="H63" s="479"/>
      <c r="I63" s="480"/>
      <c r="J63" s="111">
        <v>147189.82</v>
      </c>
      <c r="K63" s="110"/>
      <c r="L63" s="110"/>
      <c r="M63" s="110"/>
      <c r="N63" s="110"/>
      <c r="O63" s="110"/>
      <c r="P63" s="110"/>
      <c r="CE63" s="109"/>
      <c r="CF63" s="89" t="s">
        <v>221</v>
      </c>
    </row>
    <row r="64" spans="1:85" s="92" customFormat="1" ht="15" x14ac:dyDescent="0.25">
      <c r="A64" s="475" t="s">
        <v>222</v>
      </c>
      <c r="B64" s="476"/>
      <c r="C64" s="476"/>
      <c r="D64" s="476"/>
      <c r="E64" s="476"/>
      <c r="F64" s="476"/>
      <c r="G64" s="476"/>
      <c r="H64" s="476"/>
      <c r="I64" s="477"/>
      <c r="J64" s="117">
        <v>6160167.8799999999</v>
      </c>
      <c r="K64" s="112"/>
      <c r="L64" s="112"/>
      <c r="M64" s="112"/>
      <c r="N64" s="112"/>
      <c r="O64" s="208">
        <v>257.2</v>
      </c>
      <c r="P64" s="126">
        <v>49.24</v>
      </c>
      <c r="CE64" s="109"/>
      <c r="CG64" s="109" t="s">
        <v>222</v>
      </c>
    </row>
    <row r="65" spans="1:86" s="92" customFormat="1" ht="15" x14ac:dyDescent="0.25">
      <c r="A65" s="478" t="s">
        <v>223</v>
      </c>
      <c r="B65" s="479"/>
      <c r="C65" s="479"/>
      <c r="D65" s="479"/>
      <c r="E65" s="479"/>
      <c r="F65" s="479"/>
      <c r="G65" s="479"/>
      <c r="H65" s="479"/>
      <c r="I65" s="480"/>
      <c r="J65" s="110"/>
      <c r="K65" s="110"/>
      <c r="L65" s="110"/>
      <c r="M65" s="110"/>
      <c r="N65" s="110"/>
      <c r="O65" s="110"/>
      <c r="P65" s="110"/>
      <c r="CE65" s="109"/>
      <c r="CF65" s="89" t="s">
        <v>223</v>
      </c>
      <c r="CG65" s="109"/>
    </row>
    <row r="66" spans="1:86" s="92" customFormat="1" ht="15" x14ac:dyDescent="0.25">
      <c r="A66" s="478" t="s">
        <v>321</v>
      </c>
      <c r="B66" s="479"/>
      <c r="C66" s="479"/>
      <c r="D66" s="479"/>
      <c r="E66" s="479"/>
      <c r="F66" s="479"/>
      <c r="G66" s="479"/>
      <c r="H66" s="479"/>
      <c r="I66" s="480"/>
      <c r="J66" s="111">
        <v>5313631.6399999997</v>
      </c>
      <c r="K66" s="110"/>
      <c r="L66" s="110"/>
      <c r="M66" s="110"/>
      <c r="N66" s="110"/>
      <c r="O66" s="110"/>
      <c r="P66" s="110"/>
      <c r="CE66" s="109"/>
      <c r="CF66" s="89" t="s">
        <v>321</v>
      </c>
      <c r="CG66" s="109"/>
    </row>
    <row r="67" spans="1:86" s="92" customFormat="1" ht="15" x14ac:dyDescent="0.25">
      <c r="A67" s="478" t="s">
        <v>224</v>
      </c>
      <c r="B67" s="479"/>
      <c r="C67" s="479"/>
      <c r="D67" s="479"/>
      <c r="E67" s="479"/>
      <c r="F67" s="479"/>
      <c r="G67" s="479"/>
      <c r="H67" s="114" t="s">
        <v>365</v>
      </c>
      <c r="I67" s="113"/>
      <c r="J67" s="112"/>
      <c r="K67" s="112"/>
      <c r="L67" s="112"/>
      <c r="M67" s="112"/>
      <c r="N67" s="112"/>
      <c r="O67" s="112"/>
      <c r="P67" s="112"/>
      <c r="CE67" s="109"/>
      <c r="CG67" s="109"/>
      <c r="CH67" s="89" t="s">
        <v>224</v>
      </c>
    </row>
    <row r="68" spans="1:86" s="92" customFormat="1" ht="15" x14ac:dyDescent="0.25">
      <c r="A68" s="478" t="s">
        <v>226</v>
      </c>
      <c r="B68" s="479"/>
      <c r="C68" s="479"/>
      <c r="D68" s="479"/>
      <c r="E68" s="479"/>
      <c r="F68" s="479"/>
      <c r="G68" s="479"/>
      <c r="H68" s="114" t="s">
        <v>366</v>
      </c>
      <c r="I68" s="113"/>
      <c r="J68" s="112"/>
      <c r="K68" s="112"/>
      <c r="L68" s="112"/>
      <c r="M68" s="112"/>
      <c r="N68" s="112"/>
      <c r="O68" s="112"/>
      <c r="P68" s="112"/>
      <c r="CE68" s="109"/>
      <c r="CG68" s="109"/>
      <c r="CH68" s="89" t="s">
        <v>226</v>
      </c>
    </row>
    <row r="69" spans="1:86" s="92" customFormat="1" ht="3" customHeight="1" x14ac:dyDescent="0.25">
      <c r="A69" s="108"/>
      <c r="B69" s="108"/>
      <c r="C69" s="108"/>
      <c r="D69" s="108"/>
      <c r="E69" s="108"/>
      <c r="F69" s="108"/>
      <c r="G69" s="108"/>
      <c r="H69" s="108"/>
      <c r="I69" s="108"/>
      <c r="J69" s="108"/>
      <c r="K69" s="108"/>
      <c r="L69" s="107"/>
      <c r="M69" s="107"/>
      <c r="N69" s="107"/>
      <c r="O69" s="106"/>
      <c r="P69" s="106"/>
    </row>
    <row r="70" spans="1:86" s="92" customFormat="1" ht="50.25" customHeight="1" x14ac:dyDescent="0.25">
      <c r="A70" s="76"/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</row>
    <row r="71" spans="1:86" s="96" customFormat="1" ht="12.75" hidden="1" customHeight="1" x14ac:dyDescent="0.25">
      <c r="A71" s="482"/>
      <c r="B71" s="482"/>
      <c r="C71" s="482"/>
      <c r="D71" s="482"/>
      <c r="E71" s="482"/>
      <c r="F71" s="482"/>
      <c r="G71" s="482"/>
      <c r="H71" s="482"/>
      <c r="I71" s="482"/>
      <c r="J71" s="482"/>
      <c r="K71" s="482"/>
      <c r="L71" s="482"/>
      <c r="M71" s="482"/>
      <c r="N71" s="482"/>
      <c r="O71" s="482"/>
      <c r="P71" s="482"/>
      <c r="Q71" s="105"/>
      <c r="R71" s="92"/>
      <c r="S71" s="92"/>
      <c r="T71" s="88"/>
      <c r="U71" s="88"/>
      <c r="V71" s="88"/>
      <c r="W71" s="88"/>
      <c r="X71" s="88"/>
      <c r="Y71" s="88"/>
      <c r="Z71" s="88"/>
      <c r="AA71" s="88"/>
      <c r="AB71" s="88"/>
      <c r="AC71" s="97"/>
      <c r="AD71" s="97"/>
      <c r="AE71" s="97"/>
      <c r="AF71" s="97"/>
      <c r="AG71" s="97"/>
      <c r="AH71" s="97"/>
      <c r="AI71" s="97"/>
      <c r="AJ71" s="97"/>
      <c r="AK71" s="97"/>
      <c r="AL71" s="97"/>
      <c r="AM71" s="97"/>
      <c r="AN71" s="97"/>
      <c r="AO71" s="97"/>
      <c r="AP71" s="97"/>
      <c r="AQ71" s="97"/>
      <c r="AR71" s="97"/>
      <c r="AS71" s="97"/>
      <c r="AT71" s="97"/>
      <c r="AU71" s="97"/>
      <c r="AV71" s="97"/>
      <c r="AW71" s="97"/>
      <c r="AX71" s="97"/>
      <c r="AY71" s="97"/>
      <c r="AZ71" s="97"/>
      <c r="BA71" s="97"/>
      <c r="BB71" s="97"/>
      <c r="BC71" s="97"/>
      <c r="BD71" s="97"/>
      <c r="BE71" s="97"/>
      <c r="BF71" s="97"/>
      <c r="BG71" s="97"/>
      <c r="BH71" s="97"/>
      <c r="BI71" s="98"/>
      <c r="BJ71" s="98"/>
      <c r="BK71" s="98"/>
      <c r="BL71" s="98"/>
      <c r="BM71" s="98"/>
      <c r="BN71" s="98"/>
      <c r="BO71" s="98"/>
      <c r="BP71" s="98"/>
      <c r="BQ71" s="98"/>
      <c r="BR71" s="98"/>
      <c r="BS71" s="98"/>
      <c r="BT71" s="98"/>
      <c r="BU71" s="98"/>
      <c r="BV71" s="98"/>
      <c r="BW71" s="98"/>
      <c r="BX71" s="98"/>
      <c r="BY71" s="98"/>
      <c r="BZ71" s="102"/>
      <c r="CA71" s="88"/>
      <c r="CB71" s="88"/>
      <c r="CC71" s="88"/>
      <c r="CD71" s="101"/>
      <c r="CE71" s="101"/>
      <c r="CF71" s="101"/>
      <c r="CG71" s="101"/>
      <c r="CH71" s="101"/>
    </row>
    <row r="72" spans="1:86" s="96" customFormat="1" ht="12.75" hidden="1" customHeight="1" x14ac:dyDescent="0.25">
      <c r="A72" s="481"/>
      <c r="B72" s="481"/>
      <c r="C72" s="481"/>
      <c r="D72" s="481"/>
      <c r="E72" s="481"/>
      <c r="F72" s="481"/>
      <c r="G72" s="481"/>
      <c r="H72" s="481"/>
      <c r="I72" s="481"/>
      <c r="J72" s="481"/>
      <c r="K72" s="481"/>
      <c r="L72" s="481"/>
      <c r="M72" s="481"/>
      <c r="N72" s="481"/>
      <c r="O72" s="481"/>
      <c r="P72" s="481"/>
      <c r="Q72" s="104"/>
      <c r="R72" s="92"/>
      <c r="S72" s="92"/>
      <c r="T72" s="88"/>
      <c r="U72" s="88"/>
      <c r="V72" s="88"/>
      <c r="W72" s="88"/>
      <c r="X72" s="88"/>
      <c r="Y72" s="88"/>
      <c r="Z72" s="88"/>
      <c r="AA72" s="88"/>
      <c r="AB72" s="88"/>
      <c r="AC72" s="97"/>
      <c r="AD72" s="97"/>
      <c r="AE72" s="97"/>
      <c r="AF72" s="97"/>
      <c r="AG72" s="97"/>
      <c r="AH72" s="97"/>
      <c r="AI72" s="97"/>
      <c r="AJ72" s="97"/>
      <c r="AK72" s="97"/>
      <c r="AL72" s="97"/>
      <c r="AM72" s="97"/>
      <c r="AN72" s="97"/>
      <c r="AO72" s="97"/>
      <c r="AP72" s="97"/>
      <c r="AQ72" s="97"/>
      <c r="AR72" s="97"/>
      <c r="AS72" s="97"/>
      <c r="AT72" s="97"/>
      <c r="AU72" s="97"/>
      <c r="AV72" s="97"/>
      <c r="AW72" s="97"/>
      <c r="AX72" s="97"/>
      <c r="AY72" s="97"/>
      <c r="AZ72" s="97"/>
      <c r="BA72" s="97"/>
      <c r="BB72" s="97"/>
      <c r="BC72" s="97"/>
      <c r="BD72" s="97"/>
      <c r="BE72" s="97"/>
      <c r="BF72" s="97"/>
      <c r="BG72" s="97"/>
      <c r="BH72" s="97"/>
      <c r="BI72" s="98"/>
      <c r="BJ72" s="98"/>
      <c r="BK72" s="98"/>
      <c r="BL72" s="98"/>
      <c r="BM72" s="98"/>
      <c r="BN72" s="98"/>
      <c r="BO72" s="98"/>
      <c r="BP72" s="98"/>
      <c r="BQ72" s="98"/>
      <c r="BR72" s="98"/>
      <c r="BS72" s="98"/>
      <c r="BT72" s="98"/>
      <c r="BU72" s="98"/>
      <c r="BV72" s="98"/>
      <c r="BW72" s="98"/>
      <c r="BX72" s="98"/>
      <c r="BY72" s="98"/>
      <c r="BZ72" s="102"/>
      <c r="CA72" s="88"/>
      <c r="CB72" s="88"/>
      <c r="CC72" s="88"/>
      <c r="CD72" s="101"/>
      <c r="CE72" s="101"/>
      <c r="CF72" s="101"/>
      <c r="CG72" s="101"/>
      <c r="CH72" s="101"/>
    </row>
    <row r="73" spans="1:86" s="96" customFormat="1" ht="13.5" hidden="1" customHeight="1" x14ac:dyDescent="0.25">
      <c r="A73" s="100"/>
      <c r="B73" s="100"/>
      <c r="C73" s="100"/>
      <c r="D73" s="100"/>
      <c r="E73" s="100"/>
      <c r="F73" s="100"/>
      <c r="G73" s="100"/>
      <c r="H73" s="103"/>
      <c r="I73" s="81"/>
      <c r="J73" s="81"/>
      <c r="K73" s="81"/>
      <c r="L73" s="100"/>
      <c r="M73" s="100"/>
      <c r="N73" s="100"/>
      <c r="O73" s="100"/>
      <c r="P73" s="100"/>
      <c r="Q73" s="92"/>
      <c r="R73" s="92"/>
      <c r="S73" s="92"/>
      <c r="T73" s="88"/>
      <c r="U73" s="88"/>
      <c r="V73" s="88"/>
      <c r="W73" s="88"/>
      <c r="X73" s="88"/>
      <c r="Y73" s="88"/>
      <c r="Z73" s="88"/>
      <c r="AA73" s="88"/>
      <c r="AB73" s="88"/>
      <c r="AC73" s="97"/>
      <c r="AD73" s="97"/>
      <c r="AE73" s="97"/>
      <c r="AF73" s="97"/>
      <c r="AG73" s="97"/>
      <c r="AH73" s="97"/>
      <c r="AI73" s="97"/>
      <c r="AJ73" s="97"/>
      <c r="AK73" s="97"/>
      <c r="AL73" s="97"/>
      <c r="AM73" s="97"/>
      <c r="AN73" s="97"/>
      <c r="AO73" s="97"/>
      <c r="AP73" s="97"/>
      <c r="AQ73" s="97"/>
      <c r="AR73" s="97"/>
      <c r="AS73" s="97"/>
      <c r="AT73" s="97"/>
      <c r="AU73" s="97"/>
      <c r="AV73" s="97"/>
      <c r="AW73" s="97"/>
      <c r="AX73" s="97"/>
      <c r="AY73" s="97"/>
      <c r="AZ73" s="97"/>
      <c r="BA73" s="97"/>
      <c r="BB73" s="97"/>
      <c r="BC73" s="97"/>
      <c r="BD73" s="97"/>
      <c r="BE73" s="97"/>
      <c r="BF73" s="97"/>
      <c r="BG73" s="97"/>
      <c r="BH73" s="97"/>
      <c r="BI73" s="98"/>
      <c r="BJ73" s="98"/>
      <c r="BK73" s="98"/>
      <c r="BL73" s="98"/>
      <c r="BM73" s="98"/>
      <c r="BN73" s="98"/>
      <c r="BO73" s="98"/>
      <c r="BP73" s="98"/>
      <c r="BQ73" s="98"/>
      <c r="BR73" s="98"/>
      <c r="BS73" s="98"/>
      <c r="BT73" s="98"/>
      <c r="BU73" s="98"/>
      <c r="BV73" s="98"/>
      <c r="BW73" s="98"/>
      <c r="BX73" s="98"/>
      <c r="BY73" s="98"/>
      <c r="BZ73" s="102"/>
      <c r="CA73" s="88"/>
      <c r="CB73" s="88"/>
      <c r="CC73" s="88"/>
      <c r="CD73" s="101"/>
      <c r="CE73" s="101"/>
      <c r="CF73" s="101"/>
      <c r="CG73" s="101"/>
      <c r="CH73" s="101"/>
    </row>
    <row r="74" spans="1:86" s="96" customFormat="1" ht="12.75" hidden="1" customHeight="1" x14ac:dyDescent="0.25">
      <c r="A74" s="482"/>
      <c r="B74" s="482"/>
      <c r="C74" s="482"/>
      <c r="D74" s="482"/>
      <c r="E74" s="482"/>
      <c r="F74" s="482"/>
      <c r="G74" s="482"/>
      <c r="H74" s="482"/>
      <c r="I74" s="482"/>
      <c r="J74" s="482"/>
      <c r="K74" s="482"/>
      <c r="L74" s="482"/>
      <c r="M74" s="482"/>
      <c r="N74" s="482"/>
      <c r="O74" s="482"/>
      <c r="P74" s="482"/>
      <c r="Q74" s="105"/>
      <c r="R74" s="92"/>
      <c r="S74" s="92"/>
      <c r="T74" s="88"/>
      <c r="U74" s="88"/>
      <c r="V74" s="88"/>
      <c r="W74" s="88"/>
      <c r="X74" s="88"/>
      <c r="Y74" s="88"/>
      <c r="Z74" s="88"/>
      <c r="AA74" s="88"/>
      <c r="AB74" s="88"/>
      <c r="AC74" s="97"/>
      <c r="AD74" s="97"/>
      <c r="AE74" s="97"/>
      <c r="AF74" s="97"/>
      <c r="AG74" s="97"/>
      <c r="AH74" s="97"/>
      <c r="AI74" s="97"/>
      <c r="AJ74" s="97"/>
      <c r="AK74" s="97"/>
      <c r="AL74" s="97"/>
      <c r="AM74" s="97"/>
      <c r="AN74" s="97"/>
      <c r="AO74" s="97"/>
      <c r="AP74" s="97"/>
      <c r="AQ74" s="97"/>
      <c r="AR74" s="97"/>
      <c r="AS74" s="97"/>
      <c r="AT74" s="97"/>
      <c r="AU74" s="97"/>
      <c r="AV74" s="97"/>
      <c r="AW74" s="97"/>
      <c r="AX74" s="97"/>
      <c r="AY74" s="97"/>
      <c r="AZ74" s="97"/>
      <c r="BA74" s="97"/>
      <c r="BB74" s="97"/>
      <c r="BC74" s="97"/>
      <c r="BD74" s="97"/>
      <c r="BE74" s="97"/>
      <c r="BF74" s="97"/>
      <c r="BG74" s="97"/>
      <c r="BH74" s="97"/>
      <c r="BI74" s="98"/>
      <c r="BJ74" s="98"/>
      <c r="BK74" s="98"/>
      <c r="BL74" s="98"/>
      <c r="BM74" s="98"/>
      <c r="BN74" s="98"/>
      <c r="BO74" s="98"/>
      <c r="BP74" s="98"/>
      <c r="BQ74" s="98"/>
      <c r="BR74" s="98"/>
      <c r="BS74" s="98"/>
      <c r="BT74" s="98"/>
      <c r="BU74" s="98"/>
      <c r="BV74" s="98"/>
      <c r="BW74" s="98"/>
      <c r="BX74" s="98"/>
      <c r="BY74" s="98"/>
      <c r="BZ74" s="102"/>
      <c r="CA74" s="88"/>
      <c r="CB74" s="88"/>
      <c r="CC74" s="88"/>
      <c r="CD74" s="101"/>
      <c r="CE74" s="101"/>
      <c r="CF74" s="101"/>
      <c r="CG74" s="101"/>
      <c r="CH74" s="101"/>
    </row>
    <row r="75" spans="1:86" s="96" customFormat="1" ht="12.75" hidden="1" customHeight="1" x14ac:dyDescent="0.25">
      <c r="A75" s="481"/>
      <c r="B75" s="481"/>
      <c r="C75" s="481"/>
      <c r="D75" s="481"/>
      <c r="E75" s="481"/>
      <c r="F75" s="481"/>
      <c r="G75" s="481"/>
      <c r="H75" s="481"/>
      <c r="I75" s="481"/>
      <c r="J75" s="481"/>
      <c r="K75" s="481"/>
      <c r="L75" s="481"/>
      <c r="M75" s="481"/>
      <c r="N75" s="481"/>
      <c r="O75" s="481"/>
      <c r="P75" s="481"/>
      <c r="Q75" s="104"/>
      <c r="R75" s="92"/>
      <c r="S75" s="92"/>
      <c r="T75" s="88"/>
      <c r="U75" s="88"/>
      <c r="V75" s="88"/>
      <c r="W75" s="88"/>
      <c r="X75" s="88"/>
      <c r="Y75" s="88"/>
      <c r="Z75" s="88"/>
      <c r="AA75" s="88"/>
      <c r="AB75" s="88"/>
      <c r="AC75" s="97"/>
      <c r="AD75" s="97"/>
      <c r="AE75" s="97"/>
      <c r="AF75" s="97"/>
      <c r="AG75" s="97"/>
      <c r="AH75" s="97"/>
      <c r="AI75" s="97"/>
      <c r="AJ75" s="97"/>
      <c r="AK75" s="97"/>
      <c r="AL75" s="97"/>
      <c r="AM75" s="97"/>
      <c r="AN75" s="97"/>
      <c r="AO75" s="97"/>
      <c r="AP75" s="97"/>
      <c r="AQ75" s="97"/>
      <c r="AR75" s="97"/>
      <c r="AS75" s="97"/>
      <c r="AT75" s="97"/>
      <c r="AU75" s="97"/>
      <c r="AV75" s="97"/>
      <c r="AW75" s="97"/>
      <c r="AX75" s="97"/>
      <c r="AY75" s="97"/>
      <c r="AZ75" s="97"/>
      <c r="BA75" s="97"/>
      <c r="BB75" s="97"/>
      <c r="BC75" s="97"/>
      <c r="BD75" s="97"/>
      <c r="BE75" s="97"/>
      <c r="BF75" s="97"/>
      <c r="BG75" s="97"/>
      <c r="BH75" s="97"/>
      <c r="BI75" s="98"/>
      <c r="BJ75" s="98"/>
      <c r="BK75" s="98"/>
      <c r="BL75" s="98"/>
      <c r="BM75" s="98"/>
      <c r="BN75" s="98"/>
      <c r="BO75" s="98"/>
      <c r="BP75" s="98"/>
      <c r="BQ75" s="98"/>
      <c r="BR75" s="98"/>
      <c r="BS75" s="98"/>
      <c r="BT75" s="98"/>
      <c r="BU75" s="98"/>
      <c r="BV75" s="98"/>
      <c r="BW75" s="98"/>
      <c r="BX75" s="98"/>
      <c r="BY75" s="98"/>
      <c r="BZ75" s="102"/>
      <c r="CA75" s="88"/>
      <c r="CB75" s="88"/>
      <c r="CC75" s="88"/>
      <c r="CD75" s="101"/>
      <c r="CE75" s="101"/>
      <c r="CF75" s="101"/>
      <c r="CG75" s="101"/>
      <c r="CH75" s="101"/>
    </row>
    <row r="76" spans="1:86" s="96" customFormat="1" ht="13.5" hidden="1" customHeight="1" x14ac:dyDescent="0.25">
      <c r="A76" s="100"/>
      <c r="B76" s="100"/>
      <c r="C76" s="100"/>
      <c r="D76" s="100"/>
      <c r="E76" s="100"/>
      <c r="F76" s="100"/>
      <c r="G76" s="100"/>
      <c r="H76" s="103"/>
      <c r="I76" s="81"/>
      <c r="J76" s="81"/>
      <c r="K76" s="81"/>
      <c r="L76" s="100"/>
      <c r="M76" s="100"/>
      <c r="N76" s="100"/>
      <c r="O76" s="100"/>
      <c r="P76" s="100"/>
      <c r="Q76" s="92"/>
      <c r="R76" s="92"/>
      <c r="S76" s="92"/>
      <c r="T76" s="88"/>
      <c r="U76" s="88"/>
      <c r="V76" s="88"/>
      <c r="W76" s="88"/>
      <c r="X76" s="88"/>
      <c r="Y76" s="88"/>
      <c r="Z76" s="88"/>
      <c r="AA76" s="88"/>
      <c r="AB76" s="88"/>
      <c r="AC76" s="97"/>
      <c r="AD76" s="97"/>
      <c r="AE76" s="97"/>
      <c r="AF76" s="97"/>
      <c r="AG76" s="97"/>
      <c r="AH76" s="97"/>
      <c r="AI76" s="97"/>
      <c r="AJ76" s="97"/>
      <c r="AK76" s="97"/>
      <c r="AL76" s="97"/>
      <c r="AM76" s="97"/>
      <c r="AN76" s="97"/>
      <c r="AO76" s="97"/>
      <c r="AP76" s="97"/>
      <c r="AQ76" s="97"/>
      <c r="AR76" s="97"/>
      <c r="AS76" s="97"/>
      <c r="AT76" s="97"/>
      <c r="AU76" s="97"/>
      <c r="AV76" s="97"/>
      <c r="AW76" s="97"/>
      <c r="AX76" s="97"/>
      <c r="AY76" s="97"/>
      <c r="AZ76" s="97"/>
      <c r="BA76" s="97"/>
      <c r="BB76" s="97"/>
      <c r="BC76" s="97"/>
      <c r="BD76" s="97"/>
      <c r="BE76" s="97"/>
      <c r="BF76" s="97"/>
      <c r="BG76" s="97"/>
      <c r="BH76" s="97"/>
      <c r="BI76" s="98"/>
      <c r="BJ76" s="98"/>
      <c r="BK76" s="98"/>
      <c r="BL76" s="98"/>
      <c r="BM76" s="98"/>
      <c r="BN76" s="98"/>
      <c r="BO76" s="98"/>
      <c r="BP76" s="98"/>
      <c r="BQ76" s="98"/>
      <c r="BR76" s="98"/>
      <c r="BS76" s="98"/>
      <c r="BT76" s="98"/>
      <c r="BU76" s="98"/>
      <c r="BV76" s="98"/>
      <c r="BW76" s="98"/>
      <c r="BX76" s="98"/>
      <c r="BY76" s="98"/>
      <c r="BZ76" s="102"/>
      <c r="CA76" s="88"/>
      <c r="CB76" s="88"/>
      <c r="CC76" s="88"/>
      <c r="CD76" s="101"/>
      <c r="CE76" s="101"/>
      <c r="CF76" s="101"/>
      <c r="CG76" s="101"/>
      <c r="CH76" s="101"/>
    </row>
  </sheetData>
  <mergeCells count="73">
    <mergeCell ref="A67:G67"/>
    <mergeCell ref="A68:G68"/>
    <mergeCell ref="A71:P71"/>
    <mergeCell ref="A1:C1"/>
    <mergeCell ref="M1:P1"/>
    <mergeCell ref="A2:D2"/>
    <mergeCell ref="L2:P2"/>
    <mergeCell ref="N4:O4"/>
    <mergeCell ref="A75:P75"/>
    <mergeCell ref="A72:P72"/>
    <mergeCell ref="A74:P74"/>
    <mergeCell ref="A62:I62"/>
    <mergeCell ref="A63:I63"/>
    <mergeCell ref="A64:I64"/>
    <mergeCell ref="A65:I65"/>
    <mergeCell ref="A66:I66"/>
    <mergeCell ref="A56:I56"/>
    <mergeCell ref="A57:I57"/>
    <mergeCell ref="A58:I58"/>
    <mergeCell ref="A59:I59"/>
    <mergeCell ref="A60:I60"/>
    <mergeCell ref="A61:I61"/>
    <mergeCell ref="A55:I55"/>
    <mergeCell ref="A44:I44"/>
    <mergeCell ref="A45:I45"/>
    <mergeCell ref="A46:I46"/>
    <mergeCell ref="A47:I47"/>
    <mergeCell ref="A48:I48"/>
    <mergeCell ref="A49:I49"/>
    <mergeCell ref="A50:I50"/>
    <mergeCell ref="A51:I51"/>
    <mergeCell ref="A52:I52"/>
    <mergeCell ref="A53:I53"/>
    <mergeCell ref="A54:I54"/>
    <mergeCell ref="A43:I43"/>
    <mergeCell ref="A36:I36"/>
    <mergeCell ref="C33:E33"/>
    <mergeCell ref="C34:E34"/>
    <mergeCell ref="C35:E35"/>
    <mergeCell ref="A38:I38"/>
    <mergeCell ref="A39:I39"/>
    <mergeCell ref="A40:I40"/>
    <mergeCell ref="A41:I41"/>
    <mergeCell ref="A42:I42"/>
    <mergeCell ref="E23:P23"/>
    <mergeCell ref="A25:A27"/>
    <mergeCell ref="B25:B27"/>
    <mergeCell ref="C32:E32"/>
    <mergeCell ref="A37:I37"/>
    <mergeCell ref="C25:E27"/>
    <mergeCell ref="F25:F27"/>
    <mergeCell ref="G25:H25"/>
    <mergeCell ref="I25:N25"/>
    <mergeCell ref="C31:E31"/>
    <mergeCell ref="C28:E28"/>
    <mergeCell ref="A29:P29"/>
    <mergeCell ref="C30:E30"/>
    <mergeCell ref="A3:D3"/>
    <mergeCell ref="L3:P3"/>
    <mergeCell ref="H26:H27"/>
    <mergeCell ref="I26:I27"/>
    <mergeCell ref="J26:J27"/>
    <mergeCell ref="K26:N26"/>
    <mergeCell ref="A8:P8"/>
    <mergeCell ref="A9:P9"/>
    <mergeCell ref="A11:P11"/>
    <mergeCell ref="A12:P12"/>
    <mergeCell ref="O25:O27"/>
    <mergeCell ref="P25:P27"/>
    <mergeCell ref="G26:G27"/>
    <mergeCell ref="A13:P13"/>
    <mergeCell ref="A14:P14"/>
    <mergeCell ref="C15:G15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CI280"/>
  <sheetViews>
    <sheetView topLeftCell="A258" zoomScaleNormal="100" workbookViewId="0">
      <selection activeCell="E282" sqref="E282"/>
    </sheetView>
  </sheetViews>
  <sheetFormatPr defaultColWidth="9.140625" defaultRowHeight="11.25" customHeight="1" x14ac:dyDescent="0.2"/>
  <cols>
    <col min="1" max="1" width="9" style="78" customWidth="1"/>
    <col min="2" max="2" width="20.140625" style="78" customWidth="1"/>
    <col min="3" max="4" width="10.42578125" style="78" customWidth="1"/>
    <col min="5" max="5" width="13.28515625" style="78" customWidth="1"/>
    <col min="6" max="6" width="8.5703125" style="78" customWidth="1"/>
    <col min="7" max="7" width="9.42578125" style="78" customWidth="1"/>
    <col min="8" max="8" width="10.140625" style="78" customWidth="1"/>
    <col min="9" max="9" width="11.85546875" style="78" customWidth="1"/>
    <col min="10" max="10" width="12.140625" style="78" customWidth="1"/>
    <col min="11" max="14" width="10.7109375" style="78" customWidth="1"/>
    <col min="15" max="16" width="11" style="78" customWidth="1"/>
    <col min="17" max="19" width="8.7109375" style="78" customWidth="1"/>
    <col min="20" max="23" width="50" style="82" hidden="1" customWidth="1"/>
    <col min="24" max="28" width="54.140625" style="82" hidden="1" customWidth="1"/>
    <col min="29" max="60" width="180.28515625" style="84" hidden="1" customWidth="1"/>
    <col min="61" max="65" width="52.140625" style="85" hidden="1" customWidth="1"/>
    <col min="66" max="77" width="130.28515625" style="85" hidden="1" customWidth="1"/>
    <col min="78" max="78" width="180.28515625" style="83" hidden="1" customWidth="1"/>
    <col min="79" max="81" width="34.140625" style="82" hidden="1" customWidth="1"/>
    <col min="82" max="82" width="103.28515625" style="89" hidden="1" customWidth="1"/>
    <col min="83" max="83" width="34.140625" style="82" hidden="1" customWidth="1"/>
    <col min="84" max="86" width="103.28515625" style="89" hidden="1" customWidth="1"/>
    <col min="87" max="87" width="81.28515625" style="89" hidden="1" customWidth="1"/>
    <col min="88" max="16384" width="9.140625" style="78"/>
  </cols>
  <sheetData>
    <row r="1" spans="1:65" s="92" customFormat="1" ht="23.25" customHeight="1" x14ac:dyDescent="0.25">
      <c r="A1" s="431" t="s">
        <v>0</v>
      </c>
      <c r="B1" s="431"/>
      <c r="C1" s="431"/>
      <c r="D1" s="75"/>
      <c r="E1" s="76"/>
      <c r="F1" s="76"/>
      <c r="G1" s="76"/>
      <c r="H1" s="75"/>
      <c r="I1" s="76"/>
      <c r="J1" s="76"/>
      <c r="K1" s="75"/>
      <c r="L1" s="76"/>
      <c r="M1" s="431" t="s">
        <v>1</v>
      </c>
      <c r="N1" s="431"/>
      <c r="O1" s="431"/>
      <c r="P1" s="431"/>
    </row>
    <row r="2" spans="1:65" s="92" customFormat="1" ht="11.25" customHeight="1" x14ac:dyDescent="0.25">
      <c r="A2" s="432"/>
      <c r="B2" s="432"/>
      <c r="C2" s="432"/>
      <c r="D2" s="432"/>
      <c r="E2" s="76"/>
      <c r="F2" s="76"/>
      <c r="G2" s="77"/>
      <c r="H2" s="77"/>
      <c r="I2" s="76"/>
      <c r="J2" s="77"/>
      <c r="K2" s="77"/>
      <c r="L2" s="433"/>
      <c r="M2" s="433"/>
      <c r="N2" s="433"/>
      <c r="O2" s="433"/>
      <c r="P2" s="433"/>
    </row>
    <row r="3" spans="1:65" s="92" customFormat="1" ht="11.25" customHeight="1" x14ac:dyDescent="0.25">
      <c r="A3" s="411"/>
      <c r="B3" s="411"/>
      <c r="C3" s="411"/>
      <c r="D3" s="411"/>
      <c r="E3" s="76"/>
      <c r="F3" s="76"/>
      <c r="G3" s="77"/>
      <c r="H3" s="77"/>
      <c r="I3" s="76"/>
      <c r="J3" s="77"/>
      <c r="K3" s="77"/>
      <c r="L3" s="411"/>
      <c r="M3" s="411"/>
      <c r="N3" s="411"/>
      <c r="O3" s="411"/>
      <c r="P3" s="411"/>
    </row>
    <row r="4" spans="1:65" s="92" customFormat="1" ht="15" x14ac:dyDescent="0.25">
      <c r="A4" s="76" t="s">
        <v>406</v>
      </c>
      <c r="B4" s="78"/>
      <c r="C4" s="79"/>
      <c r="D4" s="80"/>
      <c r="E4" s="76"/>
      <c r="F4" s="76"/>
      <c r="G4" s="76"/>
      <c r="H4" s="76"/>
      <c r="I4" s="76"/>
      <c r="J4" s="76"/>
      <c r="K4" s="76"/>
      <c r="L4" s="76"/>
      <c r="M4" s="76"/>
      <c r="N4" s="434" t="s">
        <v>407</v>
      </c>
      <c r="O4" s="434"/>
      <c r="P4" s="80"/>
      <c r="T4" s="82" t="s">
        <v>2</v>
      </c>
      <c r="U4" s="82" t="s">
        <v>2</v>
      </c>
      <c r="V4" s="82" t="s">
        <v>2</v>
      </c>
      <c r="W4" s="82" t="s">
        <v>2</v>
      </c>
      <c r="X4" s="82" t="s">
        <v>2</v>
      </c>
      <c r="Y4" s="82" t="s">
        <v>2</v>
      </c>
      <c r="Z4" s="82" t="s">
        <v>2</v>
      </c>
      <c r="AA4" s="82" t="s">
        <v>2</v>
      </c>
      <c r="AB4" s="82" t="s">
        <v>2</v>
      </c>
    </row>
    <row r="5" spans="1:65" s="92" customFormat="1" ht="11.25" customHeight="1" x14ac:dyDescent="0.25">
      <c r="A5" s="76" t="s">
        <v>3</v>
      </c>
      <c r="B5" s="81"/>
      <c r="C5" s="81"/>
      <c r="D5" s="81"/>
      <c r="E5" s="76"/>
      <c r="F5" s="76"/>
      <c r="G5" s="76"/>
      <c r="H5" s="76"/>
      <c r="I5" s="76"/>
      <c r="J5" s="76"/>
      <c r="K5" s="76"/>
      <c r="L5" s="76"/>
      <c r="M5" s="76"/>
      <c r="N5" s="81"/>
      <c r="O5" s="81"/>
      <c r="P5" s="80" t="s">
        <v>3</v>
      </c>
    </row>
    <row r="6" spans="1:65" s="92" customFormat="1" ht="11.25" customHeight="1" x14ac:dyDescent="0.25">
      <c r="A6" s="76"/>
      <c r="B6" s="81"/>
      <c r="C6" s="81"/>
      <c r="D6" s="81"/>
      <c r="E6" s="76"/>
      <c r="F6" s="76"/>
      <c r="G6" s="76"/>
      <c r="H6" s="76"/>
      <c r="I6" s="76"/>
      <c r="J6" s="76"/>
      <c r="K6" s="76"/>
      <c r="L6" s="76"/>
      <c r="M6" s="76"/>
      <c r="N6" s="81"/>
      <c r="O6" s="81"/>
      <c r="P6" s="80"/>
    </row>
    <row r="7" spans="1:65" s="92" customFormat="1" ht="11.25" customHeight="1" x14ac:dyDescent="0.25">
      <c r="A7" s="76"/>
      <c r="B7" s="76"/>
      <c r="C7" s="76"/>
      <c r="D7" s="76"/>
      <c r="E7" s="76"/>
      <c r="F7" s="76"/>
      <c r="G7" s="76"/>
      <c r="H7" s="76"/>
      <c r="I7" s="76"/>
      <c r="J7" s="99"/>
      <c r="K7" s="76"/>
      <c r="L7" s="76"/>
      <c r="M7" s="76"/>
      <c r="N7" s="76"/>
      <c r="O7" s="76"/>
      <c r="P7" s="76"/>
    </row>
    <row r="8" spans="1:65" s="92" customFormat="1" ht="69" customHeight="1" x14ac:dyDescent="0.25">
      <c r="A8" s="500" t="s">
        <v>4</v>
      </c>
      <c r="B8" s="500"/>
      <c r="C8" s="500"/>
      <c r="D8" s="500"/>
      <c r="E8" s="500"/>
      <c r="F8" s="500"/>
      <c r="G8" s="500"/>
      <c r="H8" s="500"/>
      <c r="I8" s="500"/>
      <c r="J8" s="500"/>
      <c r="K8" s="500"/>
      <c r="L8" s="500"/>
      <c r="M8" s="500"/>
      <c r="N8" s="500"/>
      <c r="O8" s="500"/>
      <c r="P8" s="500"/>
      <c r="AC8" s="141" t="s">
        <v>2</v>
      </c>
      <c r="AD8" s="141" t="s">
        <v>2</v>
      </c>
      <c r="AE8" s="141" t="s">
        <v>2</v>
      </c>
      <c r="AF8" s="141" t="s">
        <v>2</v>
      </c>
      <c r="AG8" s="141" t="s">
        <v>2</v>
      </c>
      <c r="AH8" s="141" t="s">
        <v>2</v>
      </c>
      <c r="AI8" s="141" t="s">
        <v>2</v>
      </c>
      <c r="AJ8" s="141" t="s">
        <v>2</v>
      </c>
      <c r="AK8" s="141" t="s">
        <v>2</v>
      </c>
      <c r="AL8" s="141" t="s">
        <v>2</v>
      </c>
      <c r="AM8" s="141" t="s">
        <v>2</v>
      </c>
      <c r="AN8" s="141" t="s">
        <v>2</v>
      </c>
      <c r="AO8" s="141" t="s">
        <v>2</v>
      </c>
      <c r="AP8" s="141" t="s">
        <v>2</v>
      </c>
      <c r="AQ8" s="141" t="s">
        <v>2</v>
      </c>
      <c r="AR8" s="141" t="s">
        <v>2</v>
      </c>
    </row>
    <row r="9" spans="1:65" s="92" customFormat="1" ht="15" x14ac:dyDescent="0.25">
      <c r="A9" s="376" t="s">
        <v>5</v>
      </c>
      <c r="B9" s="376"/>
      <c r="C9" s="376"/>
      <c r="D9" s="376"/>
      <c r="E9" s="376"/>
      <c r="F9" s="376"/>
      <c r="G9" s="376"/>
      <c r="H9" s="376"/>
      <c r="I9" s="376"/>
      <c r="J9" s="376"/>
      <c r="K9" s="376"/>
      <c r="L9" s="376"/>
      <c r="M9" s="376"/>
      <c r="N9" s="376"/>
      <c r="O9" s="376"/>
      <c r="P9" s="376"/>
    </row>
    <row r="10" spans="1:65" s="92" customFormat="1" ht="15" customHeight="1" x14ac:dyDescent="0.25">
      <c r="A10" s="142"/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O10" s="142"/>
      <c r="P10" s="142"/>
    </row>
    <row r="11" spans="1:65" s="92" customFormat="1" ht="18" x14ac:dyDescent="0.25">
      <c r="A11" s="446" t="s">
        <v>1001</v>
      </c>
      <c r="B11" s="446"/>
      <c r="C11" s="446"/>
      <c r="D11" s="446"/>
      <c r="E11" s="446"/>
      <c r="F11" s="446"/>
      <c r="G11" s="446"/>
      <c r="H11" s="446"/>
      <c r="I11" s="446"/>
      <c r="J11" s="446"/>
      <c r="K11" s="446"/>
      <c r="L11" s="446"/>
      <c r="M11" s="446"/>
      <c r="N11" s="446"/>
      <c r="O11" s="446"/>
      <c r="P11" s="446"/>
    </row>
    <row r="12" spans="1:65" s="92" customFormat="1" ht="15" x14ac:dyDescent="0.25">
      <c r="A12" s="447" t="s">
        <v>6</v>
      </c>
      <c r="B12" s="447"/>
      <c r="C12" s="447"/>
      <c r="D12" s="447"/>
      <c r="E12" s="447"/>
      <c r="F12" s="447"/>
      <c r="G12" s="447"/>
      <c r="H12" s="447"/>
      <c r="I12" s="447"/>
      <c r="J12" s="447"/>
      <c r="K12" s="447"/>
      <c r="L12" s="447"/>
      <c r="M12" s="447"/>
      <c r="N12" s="447"/>
      <c r="O12" s="447"/>
      <c r="P12" s="447"/>
    </row>
    <row r="13" spans="1:65" s="92" customFormat="1" ht="15" x14ac:dyDescent="0.25">
      <c r="A13" s="445" t="s">
        <v>1000</v>
      </c>
      <c r="B13" s="445"/>
      <c r="C13" s="445"/>
      <c r="D13" s="445"/>
      <c r="E13" s="445"/>
      <c r="F13" s="445"/>
      <c r="G13" s="445"/>
      <c r="H13" s="445"/>
      <c r="I13" s="445"/>
      <c r="J13" s="445"/>
      <c r="K13" s="445"/>
      <c r="L13" s="445"/>
      <c r="M13" s="445"/>
      <c r="N13" s="445"/>
      <c r="O13" s="445"/>
      <c r="P13" s="445"/>
    </row>
    <row r="14" spans="1:65" s="92" customFormat="1" ht="15" x14ac:dyDescent="0.25">
      <c r="A14" s="447" t="s">
        <v>8</v>
      </c>
      <c r="B14" s="447"/>
      <c r="C14" s="447"/>
      <c r="D14" s="447"/>
      <c r="E14" s="447"/>
      <c r="F14" s="447"/>
      <c r="G14" s="447"/>
      <c r="H14" s="447"/>
      <c r="I14" s="447"/>
      <c r="J14" s="447"/>
      <c r="K14" s="447"/>
      <c r="L14" s="447"/>
      <c r="M14" s="447"/>
      <c r="N14" s="447"/>
      <c r="O14" s="447"/>
      <c r="P14" s="447"/>
    </row>
    <row r="15" spans="1:65" s="92" customFormat="1" ht="15" hidden="1" x14ac:dyDescent="0.25">
      <c r="A15" s="141"/>
      <c r="B15" s="141"/>
      <c r="C15" s="141"/>
      <c r="D15" s="141"/>
      <c r="E15" s="141"/>
      <c r="F15" s="141"/>
      <c r="G15" s="141"/>
      <c r="H15" s="141"/>
      <c r="I15" s="141"/>
      <c r="J15" s="141"/>
      <c r="K15" s="141"/>
      <c r="L15" s="141"/>
      <c r="M15" s="141"/>
      <c r="N15" s="141"/>
      <c r="O15" s="141"/>
      <c r="P15" s="141"/>
    </row>
    <row r="16" spans="1:65" s="92" customFormat="1" ht="15" x14ac:dyDescent="0.25">
      <c r="A16" s="76"/>
      <c r="B16" s="100" t="s">
        <v>9</v>
      </c>
      <c r="C16" s="468"/>
      <c r="D16" s="468"/>
      <c r="E16" s="468"/>
      <c r="F16" s="468"/>
      <c r="G16" s="468"/>
      <c r="H16" s="140"/>
      <c r="I16" s="140"/>
      <c r="J16" s="140"/>
      <c r="K16" s="140"/>
      <c r="L16" s="140"/>
      <c r="M16" s="140"/>
      <c r="N16" s="140"/>
      <c r="O16" s="76"/>
      <c r="P16" s="76"/>
      <c r="BI16" s="98" t="s">
        <v>2</v>
      </c>
      <c r="BJ16" s="98" t="s">
        <v>2</v>
      </c>
      <c r="BK16" s="98" t="s">
        <v>2</v>
      </c>
      <c r="BL16" s="98" t="s">
        <v>2</v>
      </c>
      <c r="BM16" s="98" t="s">
        <v>2</v>
      </c>
    </row>
    <row r="17" spans="1:80" s="92" customFormat="1" ht="12.75" customHeight="1" x14ac:dyDescent="0.25">
      <c r="B17" s="96" t="s">
        <v>10</v>
      </c>
      <c r="C17" s="96"/>
      <c r="D17" s="138"/>
      <c r="E17" s="498">
        <v>2523.7640000000001</v>
      </c>
      <c r="F17" s="133" t="s">
        <v>11</v>
      </c>
      <c r="H17" s="96"/>
      <c r="I17" s="96"/>
      <c r="J17" s="96"/>
      <c r="K17" s="96"/>
      <c r="L17" s="96"/>
      <c r="M17" s="139"/>
      <c r="N17" s="96"/>
    </row>
    <row r="18" spans="1:80" s="92" customFormat="1" ht="12.75" customHeight="1" x14ac:dyDescent="0.25">
      <c r="B18" s="96" t="s">
        <v>12</v>
      </c>
      <c r="D18" s="138"/>
      <c r="E18" s="137">
        <v>2464.3449999999998</v>
      </c>
      <c r="F18" s="133" t="s">
        <v>11</v>
      </c>
      <c r="H18" s="96"/>
      <c r="I18" s="96"/>
      <c r="J18" s="96"/>
      <c r="K18" s="96"/>
      <c r="L18" s="96"/>
      <c r="M18" s="139"/>
      <c r="N18" s="96"/>
    </row>
    <row r="19" spans="1:80" s="92" customFormat="1" ht="12.75" customHeight="1" x14ac:dyDescent="0.25">
      <c r="B19" s="96" t="s">
        <v>13</v>
      </c>
      <c r="D19" s="138"/>
      <c r="E19" s="137">
        <v>59.418999999999997</v>
      </c>
      <c r="F19" s="133" t="s">
        <v>11</v>
      </c>
      <c r="H19" s="96"/>
      <c r="I19" s="96"/>
      <c r="J19" s="96"/>
      <c r="K19" s="96"/>
      <c r="L19" s="96"/>
      <c r="M19" s="139"/>
      <c r="N19" s="96"/>
    </row>
    <row r="20" spans="1:80" s="92" customFormat="1" ht="12.75" customHeight="1" x14ac:dyDescent="0.25">
      <c r="B20" s="96" t="s">
        <v>14</v>
      </c>
      <c r="C20" s="96"/>
      <c r="D20" s="138"/>
      <c r="E20" s="137">
        <v>285.286</v>
      </c>
      <c r="F20" s="133" t="s">
        <v>11</v>
      </c>
      <c r="H20" s="96"/>
      <c r="J20" s="96"/>
      <c r="K20" s="96"/>
      <c r="L20" s="96"/>
      <c r="M20" s="99"/>
      <c r="N20" s="91"/>
    </row>
    <row r="21" spans="1:80" s="92" customFormat="1" ht="12.75" customHeight="1" x14ac:dyDescent="0.25">
      <c r="B21" s="96" t="s">
        <v>15</v>
      </c>
      <c r="C21" s="96"/>
      <c r="D21" s="136"/>
      <c r="E21" s="135">
        <v>302.37</v>
      </c>
      <c r="F21" s="133" t="s">
        <v>16</v>
      </c>
      <c r="H21" s="96"/>
      <c r="J21" s="96"/>
      <c r="K21" s="96"/>
      <c r="L21" s="96"/>
      <c r="M21" s="134"/>
      <c r="N21" s="133"/>
    </row>
    <row r="22" spans="1:80" s="92" customFormat="1" ht="12.75" customHeight="1" x14ac:dyDescent="0.25">
      <c r="B22" s="96" t="s">
        <v>17</v>
      </c>
      <c r="C22" s="96"/>
      <c r="D22" s="136"/>
      <c r="E22" s="135">
        <v>56.27</v>
      </c>
      <c r="F22" s="133" t="s">
        <v>16</v>
      </c>
      <c r="H22" s="96"/>
      <c r="J22" s="96"/>
      <c r="K22" s="96"/>
      <c r="L22" s="96"/>
      <c r="M22" s="134"/>
      <c r="N22" s="133"/>
    </row>
    <row r="23" spans="1:80" s="92" customFormat="1" ht="15" x14ac:dyDescent="0.25">
      <c r="A23" s="76"/>
      <c r="B23" s="100" t="s">
        <v>18</v>
      </c>
      <c r="C23" s="100"/>
      <c r="D23" s="76"/>
      <c r="E23" s="469" t="s">
        <v>676</v>
      </c>
      <c r="F23" s="469"/>
      <c r="G23" s="469"/>
      <c r="H23" s="469"/>
      <c r="I23" s="469"/>
      <c r="J23" s="469"/>
      <c r="K23" s="469"/>
      <c r="L23" s="469"/>
      <c r="M23" s="469"/>
      <c r="N23" s="469"/>
      <c r="O23" s="469"/>
      <c r="P23" s="469"/>
      <c r="BN23" s="98" t="s">
        <v>675</v>
      </c>
      <c r="BO23" s="98" t="s">
        <v>2</v>
      </c>
      <c r="BP23" s="98" t="s">
        <v>2</v>
      </c>
      <c r="BQ23" s="98" t="s">
        <v>2</v>
      </c>
      <c r="BR23" s="98" t="s">
        <v>2</v>
      </c>
      <c r="BS23" s="98" t="s">
        <v>2</v>
      </c>
      <c r="BT23" s="98" t="s">
        <v>2</v>
      </c>
      <c r="BU23" s="98" t="s">
        <v>2</v>
      </c>
      <c r="BV23" s="98" t="s">
        <v>2</v>
      </c>
      <c r="BW23" s="98" t="s">
        <v>2</v>
      </c>
      <c r="BX23" s="98" t="s">
        <v>2</v>
      </c>
      <c r="BY23" s="98" t="s">
        <v>2</v>
      </c>
    </row>
    <row r="24" spans="1:80" s="92" customFormat="1" ht="12.75" customHeight="1" x14ac:dyDescent="0.25">
      <c r="A24" s="100"/>
      <c r="B24" s="100"/>
      <c r="C24" s="76"/>
      <c r="D24" s="100"/>
      <c r="E24" s="132"/>
      <c r="F24" s="131"/>
      <c r="G24" s="130"/>
      <c r="H24" s="130"/>
      <c r="I24" s="100"/>
      <c r="J24" s="100"/>
      <c r="K24" s="100"/>
      <c r="L24" s="129"/>
      <c r="M24" s="100"/>
      <c r="N24" s="76"/>
      <c r="O24" s="76"/>
      <c r="P24" s="76"/>
    </row>
    <row r="25" spans="1:80" s="92" customFormat="1" ht="36" customHeight="1" x14ac:dyDescent="0.25">
      <c r="A25" s="470" t="s">
        <v>20</v>
      </c>
      <c r="B25" s="470" t="s">
        <v>21</v>
      </c>
      <c r="C25" s="470" t="s">
        <v>22</v>
      </c>
      <c r="D25" s="470"/>
      <c r="E25" s="470"/>
      <c r="F25" s="470" t="s">
        <v>23</v>
      </c>
      <c r="G25" s="471" t="s">
        <v>24</v>
      </c>
      <c r="H25" s="472"/>
      <c r="I25" s="470" t="s">
        <v>25</v>
      </c>
      <c r="J25" s="470"/>
      <c r="K25" s="470"/>
      <c r="L25" s="470"/>
      <c r="M25" s="470"/>
      <c r="N25" s="470"/>
      <c r="O25" s="470" t="s">
        <v>26</v>
      </c>
      <c r="P25" s="470" t="s">
        <v>27</v>
      </c>
    </row>
    <row r="26" spans="1:80" s="92" customFormat="1" ht="36.75" customHeight="1" x14ac:dyDescent="0.25">
      <c r="A26" s="470"/>
      <c r="B26" s="470"/>
      <c r="C26" s="470"/>
      <c r="D26" s="470"/>
      <c r="E26" s="470"/>
      <c r="F26" s="470"/>
      <c r="G26" s="473" t="s">
        <v>28</v>
      </c>
      <c r="H26" s="473" t="s">
        <v>29</v>
      </c>
      <c r="I26" s="470" t="s">
        <v>28</v>
      </c>
      <c r="J26" s="470" t="s">
        <v>30</v>
      </c>
      <c r="K26" s="463" t="s">
        <v>31</v>
      </c>
      <c r="L26" s="463"/>
      <c r="M26" s="463"/>
      <c r="N26" s="463"/>
      <c r="O26" s="470"/>
      <c r="P26" s="470"/>
    </row>
    <row r="27" spans="1:80" s="92" customFormat="1" ht="15" x14ac:dyDescent="0.25">
      <c r="A27" s="470"/>
      <c r="B27" s="470"/>
      <c r="C27" s="470"/>
      <c r="D27" s="470"/>
      <c r="E27" s="470"/>
      <c r="F27" s="470"/>
      <c r="G27" s="474"/>
      <c r="H27" s="474"/>
      <c r="I27" s="470"/>
      <c r="J27" s="470"/>
      <c r="K27" s="128" t="s">
        <v>32</v>
      </c>
      <c r="L27" s="128" t="s">
        <v>33</v>
      </c>
      <c r="M27" s="128" t="s">
        <v>34</v>
      </c>
      <c r="N27" s="128" t="s">
        <v>35</v>
      </c>
      <c r="O27" s="470"/>
      <c r="P27" s="470"/>
    </row>
    <row r="28" spans="1:80" s="92" customFormat="1" ht="15" x14ac:dyDescent="0.25">
      <c r="A28" s="127">
        <v>1</v>
      </c>
      <c r="B28" s="127">
        <v>2</v>
      </c>
      <c r="C28" s="463">
        <v>3</v>
      </c>
      <c r="D28" s="463"/>
      <c r="E28" s="463"/>
      <c r="F28" s="127">
        <v>4</v>
      </c>
      <c r="G28" s="127">
        <v>5</v>
      </c>
      <c r="H28" s="127">
        <v>6</v>
      </c>
      <c r="I28" s="127">
        <v>7</v>
      </c>
      <c r="J28" s="127">
        <v>8</v>
      </c>
      <c r="K28" s="127">
        <v>9</v>
      </c>
      <c r="L28" s="127">
        <v>10</v>
      </c>
      <c r="M28" s="127">
        <v>11</v>
      </c>
      <c r="N28" s="127">
        <v>12</v>
      </c>
      <c r="O28" s="127">
        <v>13</v>
      </c>
      <c r="P28" s="127">
        <v>14</v>
      </c>
    </row>
    <row r="29" spans="1:80" s="92" customFormat="1" ht="15" x14ac:dyDescent="0.25">
      <c r="A29" s="464" t="s">
        <v>674</v>
      </c>
      <c r="B29" s="464"/>
      <c r="C29" s="464"/>
      <c r="D29" s="464"/>
      <c r="E29" s="464"/>
      <c r="F29" s="464"/>
      <c r="G29" s="464"/>
      <c r="H29" s="464"/>
      <c r="I29" s="464"/>
      <c r="J29" s="464"/>
      <c r="K29" s="464"/>
      <c r="L29" s="464"/>
      <c r="M29" s="464"/>
      <c r="N29" s="464"/>
      <c r="O29" s="464"/>
      <c r="P29" s="464"/>
      <c r="BZ29" s="118" t="s">
        <v>674</v>
      </c>
    </row>
    <row r="30" spans="1:80" s="92" customFormat="1" ht="33" customHeight="1" x14ac:dyDescent="0.25">
      <c r="A30" s="94" t="s">
        <v>38</v>
      </c>
      <c r="B30" s="123" t="s">
        <v>673</v>
      </c>
      <c r="C30" s="465" t="s">
        <v>672</v>
      </c>
      <c r="D30" s="466"/>
      <c r="E30" s="467"/>
      <c r="F30" s="94" t="s">
        <v>235</v>
      </c>
      <c r="G30" s="95"/>
      <c r="H30" s="157">
        <v>7.6800000000000002E-3</v>
      </c>
      <c r="I30" s="93">
        <v>73020.86</v>
      </c>
      <c r="J30" s="93">
        <v>1030</v>
      </c>
      <c r="K30" s="124">
        <v>64</v>
      </c>
      <c r="L30" s="124">
        <v>497</v>
      </c>
      <c r="M30" s="124">
        <v>469</v>
      </c>
      <c r="N30" s="121"/>
      <c r="O30" s="124">
        <v>0.09</v>
      </c>
      <c r="P30" s="124">
        <v>0.49</v>
      </c>
      <c r="BZ30" s="118"/>
      <c r="CA30" s="82" t="s">
        <v>672</v>
      </c>
    </row>
    <row r="31" spans="1:80" s="92" customFormat="1" ht="15" hidden="1" x14ac:dyDescent="0.25">
      <c r="A31" s="218"/>
      <c r="B31" s="217" t="s">
        <v>913</v>
      </c>
      <c r="C31" s="483" t="s">
        <v>912</v>
      </c>
      <c r="D31" s="483"/>
      <c r="E31" s="483"/>
      <c r="F31" s="216" t="s">
        <v>810</v>
      </c>
      <c r="G31" s="272">
        <v>12.26</v>
      </c>
      <c r="H31" s="284">
        <v>9.4156799999999999E-2</v>
      </c>
      <c r="I31" s="213">
        <v>676.63</v>
      </c>
      <c r="J31" s="213">
        <v>64</v>
      </c>
      <c r="K31" s="213">
        <v>64</v>
      </c>
      <c r="L31" s="211"/>
      <c r="M31" s="211"/>
      <c r="N31" s="211"/>
      <c r="O31" s="210"/>
      <c r="P31" s="209"/>
      <c r="BZ31" s="118"/>
      <c r="CB31" s="82" t="s">
        <v>912</v>
      </c>
    </row>
    <row r="32" spans="1:80" s="92" customFormat="1" ht="15" hidden="1" x14ac:dyDescent="0.25">
      <c r="A32" s="218"/>
      <c r="B32" s="217" t="s">
        <v>42</v>
      </c>
      <c r="C32" s="483" t="s">
        <v>852</v>
      </c>
      <c r="D32" s="483"/>
      <c r="E32" s="483"/>
      <c r="F32" s="216" t="s">
        <v>810</v>
      </c>
      <c r="G32" s="272">
        <v>63.85</v>
      </c>
      <c r="H32" s="283">
        <v>0.49036800000000003</v>
      </c>
      <c r="I32" s="213">
        <v>0</v>
      </c>
      <c r="J32" s="213">
        <v>0</v>
      </c>
      <c r="K32" s="211"/>
      <c r="L32" s="211"/>
      <c r="M32" s="213">
        <v>0</v>
      </c>
      <c r="N32" s="211"/>
      <c r="O32" s="210"/>
      <c r="P32" s="209"/>
      <c r="BZ32" s="118"/>
      <c r="CB32" s="82" t="s">
        <v>852</v>
      </c>
    </row>
    <row r="33" spans="1:81" s="92" customFormat="1" ht="22.5" hidden="1" x14ac:dyDescent="0.25">
      <c r="A33" s="218"/>
      <c r="B33" s="217" t="s">
        <v>938</v>
      </c>
      <c r="C33" s="483" t="s">
        <v>937</v>
      </c>
      <c r="D33" s="483"/>
      <c r="E33" s="483"/>
      <c r="F33" s="216" t="s">
        <v>844</v>
      </c>
      <c r="G33" s="272">
        <v>63.85</v>
      </c>
      <c r="H33" s="283">
        <v>0.49036800000000003</v>
      </c>
      <c r="I33" s="212">
        <v>1013.71</v>
      </c>
      <c r="J33" s="213">
        <v>497</v>
      </c>
      <c r="K33" s="211"/>
      <c r="L33" s="213">
        <v>497</v>
      </c>
      <c r="M33" s="213">
        <v>0</v>
      </c>
      <c r="N33" s="211"/>
      <c r="O33" s="210"/>
      <c r="P33" s="209"/>
      <c r="BZ33" s="118"/>
      <c r="CB33" s="82" t="s">
        <v>937</v>
      </c>
    </row>
    <row r="34" spans="1:81" s="92" customFormat="1" ht="27" customHeight="1" x14ac:dyDescent="0.25">
      <c r="A34" s="94" t="s">
        <v>42</v>
      </c>
      <c r="B34" s="123" t="s">
        <v>671</v>
      </c>
      <c r="C34" s="465" t="s">
        <v>670</v>
      </c>
      <c r="D34" s="466"/>
      <c r="E34" s="467"/>
      <c r="F34" s="94" t="s">
        <v>245</v>
      </c>
      <c r="G34" s="95"/>
      <c r="H34" s="149">
        <v>0.216</v>
      </c>
      <c r="I34" s="93">
        <v>2199.27</v>
      </c>
      <c r="J34" s="124">
        <v>714</v>
      </c>
      <c r="K34" s="121"/>
      <c r="L34" s="124">
        <v>475</v>
      </c>
      <c r="M34" s="124">
        <v>239</v>
      </c>
      <c r="N34" s="121"/>
      <c r="O34" s="119">
        <v>0</v>
      </c>
      <c r="P34" s="124">
        <v>0.21</v>
      </c>
      <c r="BZ34" s="118"/>
      <c r="CA34" s="82" t="s">
        <v>670</v>
      </c>
    </row>
    <row r="35" spans="1:81" s="92" customFormat="1" ht="15" hidden="1" x14ac:dyDescent="0.25">
      <c r="A35" s="218"/>
      <c r="B35" s="217" t="s">
        <v>42</v>
      </c>
      <c r="C35" s="483" t="s">
        <v>852</v>
      </c>
      <c r="D35" s="483"/>
      <c r="E35" s="483"/>
      <c r="F35" s="216" t="s">
        <v>810</v>
      </c>
      <c r="G35" s="272">
        <v>0.99</v>
      </c>
      <c r="H35" s="214">
        <v>0.21384</v>
      </c>
      <c r="I35" s="213">
        <v>0</v>
      </c>
      <c r="J35" s="213">
        <v>0</v>
      </c>
      <c r="K35" s="211"/>
      <c r="L35" s="211"/>
      <c r="M35" s="213">
        <v>0</v>
      </c>
      <c r="N35" s="211"/>
      <c r="O35" s="210"/>
      <c r="P35" s="209"/>
      <c r="BZ35" s="118"/>
      <c r="CB35" s="82" t="s">
        <v>852</v>
      </c>
    </row>
    <row r="36" spans="1:81" s="92" customFormat="1" ht="15" hidden="1" x14ac:dyDescent="0.25">
      <c r="A36" s="218"/>
      <c r="B36" s="217" t="s">
        <v>921</v>
      </c>
      <c r="C36" s="483" t="s">
        <v>920</v>
      </c>
      <c r="D36" s="483"/>
      <c r="E36" s="483"/>
      <c r="F36" s="216" t="s">
        <v>844</v>
      </c>
      <c r="G36" s="272">
        <v>0.61</v>
      </c>
      <c r="H36" s="214">
        <v>0.13175999999999999</v>
      </c>
      <c r="I36" s="212">
        <v>1606.45</v>
      </c>
      <c r="J36" s="213">
        <v>212</v>
      </c>
      <c r="K36" s="211"/>
      <c r="L36" s="213">
        <v>212</v>
      </c>
      <c r="M36" s="213">
        <v>0</v>
      </c>
      <c r="N36" s="211"/>
      <c r="O36" s="210"/>
      <c r="P36" s="209"/>
      <c r="BZ36" s="118"/>
      <c r="CB36" s="82" t="s">
        <v>920</v>
      </c>
    </row>
    <row r="37" spans="1:81" s="92" customFormat="1" ht="22.5" hidden="1" x14ac:dyDescent="0.25">
      <c r="A37" s="218"/>
      <c r="B37" s="217" t="s">
        <v>997</v>
      </c>
      <c r="C37" s="483" t="s">
        <v>996</v>
      </c>
      <c r="D37" s="483"/>
      <c r="E37" s="483"/>
      <c r="F37" s="216" t="s">
        <v>844</v>
      </c>
      <c r="G37" s="272">
        <v>0.38</v>
      </c>
      <c r="H37" s="214">
        <v>8.208E-2</v>
      </c>
      <c r="I37" s="212">
        <v>3208.78</v>
      </c>
      <c r="J37" s="213">
        <v>263</v>
      </c>
      <c r="K37" s="211"/>
      <c r="L37" s="213">
        <v>263</v>
      </c>
      <c r="M37" s="213">
        <v>0</v>
      </c>
      <c r="N37" s="211"/>
      <c r="O37" s="210"/>
      <c r="P37" s="209"/>
      <c r="BZ37" s="118"/>
      <c r="CB37" s="82" t="s">
        <v>996</v>
      </c>
    </row>
    <row r="38" spans="1:81" s="92" customFormat="1" ht="33" customHeight="1" x14ac:dyDescent="0.25">
      <c r="A38" s="94" t="s">
        <v>45</v>
      </c>
      <c r="B38" s="123" t="s">
        <v>669</v>
      </c>
      <c r="C38" s="465" t="s">
        <v>668</v>
      </c>
      <c r="D38" s="466"/>
      <c r="E38" s="467"/>
      <c r="F38" s="94" t="s">
        <v>194</v>
      </c>
      <c r="G38" s="95"/>
      <c r="H38" s="149">
        <v>9.1999999999999998E-2</v>
      </c>
      <c r="I38" s="93">
        <v>51987.64</v>
      </c>
      <c r="J38" s="93">
        <v>6127</v>
      </c>
      <c r="K38" s="124">
        <v>921</v>
      </c>
      <c r="L38" s="93">
        <v>3835</v>
      </c>
      <c r="M38" s="93">
        <v>1344</v>
      </c>
      <c r="N38" s="124">
        <v>27</v>
      </c>
      <c r="O38" s="124">
        <v>1.32</v>
      </c>
      <c r="P38" s="124">
        <v>1.28</v>
      </c>
      <c r="BZ38" s="118"/>
      <c r="CA38" s="82" t="s">
        <v>668</v>
      </c>
    </row>
    <row r="39" spans="1:81" s="92" customFormat="1" ht="15" hidden="1" x14ac:dyDescent="0.25">
      <c r="A39" s="218"/>
      <c r="B39" s="217" t="s">
        <v>999</v>
      </c>
      <c r="C39" s="483" t="s">
        <v>998</v>
      </c>
      <c r="D39" s="483"/>
      <c r="E39" s="483"/>
      <c r="F39" s="216" t="s">
        <v>810</v>
      </c>
      <c r="G39" s="270">
        <v>14.4</v>
      </c>
      <c r="H39" s="271">
        <v>1.3248</v>
      </c>
      <c r="I39" s="213">
        <v>695.25</v>
      </c>
      <c r="J39" s="213">
        <v>921</v>
      </c>
      <c r="K39" s="213">
        <v>921</v>
      </c>
      <c r="L39" s="211"/>
      <c r="M39" s="211"/>
      <c r="N39" s="211"/>
      <c r="O39" s="210"/>
      <c r="P39" s="209"/>
      <c r="BZ39" s="118"/>
      <c r="CB39" s="82" t="s">
        <v>998</v>
      </c>
    </row>
    <row r="40" spans="1:81" s="92" customFormat="1" ht="15" hidden="1" x14ac:dyDescent="0.25">
      <c r="A40" s="218"/>
      <c r="B40" s="217" t="s">
        <v>42</v>
      </c>
      <c r="C40" s="483" t="s">
        <v>852</v>
      </c>
      <c r="D40" s="483"/>
      <c r="E40" s="483"/>
      <c r="F40" s="216" t="s">
        <v>810</v>
      </c>
      <c r="G40" s="272">
        <v>13.88</v>
      </c>
      <c r="H40" s="214">
        <v>1.2769600000000001</v>
      </c>
      <c r="I40" s="213">
        <v>0</v>
      </c>
      <c r="J40" s="213">
        <v>0</v>
      </c>
      <c r="K40" s="211"/>
      <c r="L40" s="211"/>
      <c r="M40" s="213">
        <v>0</v>
      </c>
      <c r="N40" s="211"/>
      <c r="O40" s="210"/>
      <c r="P40" s="209"/>
      <c r="BZ40" s="118"/>
      <c r="CB40" s="82" t="s">
        <v>852</v>
      </c>
    </row>
    <row r="41" spans="1:81" s="92" customFormat="1" ht="22.5" hidden="1" x14ac:dyDescent="0.25">
      <c r="A41" s="218"/>
      <c r="B41" s="217" t="s">
        <v>997</v>
      </c>
      <c r="C41" s="483" t="s">
        <v>996</v>
      </c>
      <c r="D41" s="483"/>
      <c r="E41" s="483"/>
      <c r="F41" s="216" t="s">
        <v>844</v>
      </c>
      <c r="G41" s="272">
        <v>1.77</v>
      </c>
      <c r="H41" s="214">
        <v>0.16284000000000001</v>
      </c>
      <c r="I41" s="212">
        <v>3208.78</v>
      </c>
      <c r="J41" s="213">
        <v>523</v>
      </c>
      <c r="K41" s="211"/>
      <c r="L41" s="213">
        <v>523</v>
      </c>
      <c r="M41" s="213">
        <v>0</v>
      </c>
      <c r="N41" s="211"/>
      <c r="O41" s="210"/>
      <c r="P41" s="209"/>
      <c r="BZ41" s="118"/>
      <c r="CB41" s="82" t="s">
        <v>996</v>
      </c>
    </row>
    <row r="42" spans="1:81" s="92" customFormat="1" ht="45" hidden="1" x14ac:dyDescent="0.25">
      <c r="A42" s="218"/>
      <c r="B42" s="217" t="s">
        <v>849</v>
      </c>
      <c r="C42" s="483" t="s">
        <v>848</v>
      </c>
      <c r="D42" s="483"/>
      <c r="E42" s="483"/>
      <c r="F42" s="216" t="s">
        <v>844</v>
      </c>
      <c r="G42" s="272">
        <v>4.29</v>
      </c>
      <c r="H42" s="214">
        <v>0.39467999999999998</v>
      </c>
      <c r="I42" s="212">
        <v>1924.02</v>
      </c>
      <c r="J42" s="213">
        <v>759</v>
      </c>
      <c r="K42" s="211"/>
      <c r="L42" s="213">
        <v>759</v>
      </c>
      <c r="M42" s="213">
        <v>0</v>
      </c>
      <c r="N42" s="211"/>
      <c r="O42" s="210"/>
      <c r="P42" s="209"/>
      <c r="BZ42" s="118"/>
      <c r="CB42" s="82" t="s">
        <v>848</v>
      </c>
    </row>
    <row r="43" spans="1:81" s="92" customFormat="1" ht="22.5" hidden="1" x14ac:dyDescent="0.25">
      <c r="A43" s="218"/>
      <c r="B43" s="217" t="s">
        <v>995</v>
      </c>
      <c r="C43" s="483" t="s">
        <v>994</v>
      </c>
      <c r="D43" s="483"/>
      <c r="E43" s="483"/>
      <c r="F43" s="216" t="s">
        <v>844</v>
      </c>
      <c r="G43" s="272">
        <v>7.08</v>
      </c>
      <c r="H43" s="214">
        <v>0.65136000000000005</v>
      </c>
      <c r="I43" s="212">
        <v>3754.81</v>
      </c>
      <c r="J43" s="212">
        <v>2446</v>
      </c>
      <c r="K43" s="211"/>
      <c r="L43" s="212">
        <v>2446</v>
      </c>
      <c r="M43" s="213">
        <v>0</v>
      </c>
      <c r="N43" s="211"/>
      <c r="O43" s="210"/>
      <c r="P43" s="209"/>
      <c r="BZ43" s="118"/>
      <c r="CB43" s="82" t="s">
        <v>994</v>
      </c>
    </row>
    <row r="44" spans="1:81" s="92" customFormat="1" ht="22.5" hidden="1" x14ac:dyDescent="0.25">
      <c r="A44" s="218"/>
      <c r="B44" s="217" t="s">
        <v>993</v>
      </c>
      <c r="C44" s="483" t="s">
        <v>992</v>
      </c>
      <c r="D44" s="483"/>
      <c r="E44" s="483"/>
      <c r="F44" s="216" t="s">
        <v>844</v>
      </c>
      <c r="G44" s="272">
        <v>0.74</v>
      </c>
      <c r="H44" s="214">
        <v>6.8080000000000002E-2</v>
      </c>
      <c r="I44" s="212">
        <v>1575.14</v>
      </c>
      <c r="J44" s="213">
        <v>107</v>
      </c>
      <c r="K44" s="211"/>
      <c r="L44" s="213">
        <v>107</v>
      </c>
      <c r="M44" s="213">
        <v>0</v>
      </c>
      <c r="N44" s="211"/>
      <c r="O44" s="210"/>
      <c r="P44" s="209"/>
      <c r="BZ44" s="118"/>
      <c r="CB44" s="82" t="s">
        <v>992</v>
      </c>
    </row>
    <row r="45" spans="1:81" s="92" customFormat="1" ht="15" hidden="1" x14ac:dyDescent="0.25">
      <c r="A45" s="218"/>
      <c r="B45" s="217" t="s">
        <v>905</v>
      </c>
      <c r="C45" s="483" t="s">
        <v>904</v>
      </c>
      <c r="D45" s="483"/>
      <c r="E45" s="483"/>
      <c r="F45" s="216" t="s">
        <v>65</v>
      </c>
      <c r="G45" s="273">
        <v>5</v>
      </c>
      <c r="H45" s="272">
        <v>0.46</v>
      </c>
      <c r="I45" s="213">
        <v>58.56</v>
      </c>
      <c r="J45" s="213">
        <v>27</v>
      </c>
      <c r="K45" s="211"/>
      <c r="L45" s="211"/>
      <c r="M45" s="211"/>
      <c r="N45" s="213">
        <v>27</v>
      </c>
      <c r="O45" s="210"/>
      <c r="P45" s="209"/>
      <c r="BZ45" s="118"/>
      <c r="CB45" s="82" t="s">
        <v>904</v>
      </c>
    </row>
    <row r="46" spans="1:81" s="92" customFormat="1" ht="22.5" hidden="1" x14ac:dyDescent="0.25">
      <c r="A46" s="280" t="s">
        <v>932</v>
      </c>
      <c r="B46" s="279" t="s">
        <v>915</v>
      </c>
      <c r="C46" s="484" t="s">
        <v>914</v>
      </c>
      <c r="D46" s="484"/>
      <c r="E46" s="484"/>
      <c r="F46" s="278" t="s">
        <v>65</v>
      </c>
      <c r="G46" s="277">
        <v>0</v>
      </c>
      <c r="H46" s="277">
        <v>0</v>
      </c>
      <c r="I46" s="275">
        <v>0</v>
      </c>
      <c r="J46" s="275">
        <v>0</v>
      </c>
      <c r="K46" s="276"/>
      <c r="L46" s="276"/>
      <c r="M46" s="276"/>
      <c r="N46" s="275">
        <v>0</v>
      </c>
      <c r="O46" s="210"/>
      <c r="P46" s="274"/>
      <c r="BZ46" s="118"/>
      <c r="CC46" s="147" t="s">
        <v>914</v>
      </c>
    </row>
    <row r="47" spans="1:81" s="92" customFormat="1" ht="22.5" x14ac:dyDescent="0.25">
      <c r="A47" s="94" t="s">
        <v>49</v>
      </c>
      <c r="B47" s="123" t="s">
        <v>667</v>
      </c>
      <c r="C47" s="465" t="s">
        <v>666</v>
      </c>
      <c r="D47" s="466"/>
      <c r="E47" s="467"/>
      <c r="F47" s="94" t="s">
        <v>65</v>
      </c>
      <c r="G47" s="95"/>
      <c r="H47" s="150">
        <v>9.1999999999999993</v>
      </c>
      <c r="I47" s="93">
        <v>1509.08</v>
      </c>
      <c r="J47" s="93">
        <v>14161</v>
      </c>
      <c r="K47" s="121"/>
      <c r="L47" s="121"/>
      <c r="M47" s="121"/>
      <c r="N47" s="93">
        <v>14161</v>
      </c>
      <c r="O47" s="119">
        <v>0</v>
      </c>
      <c r="P47" s="119">
        <v>0</v>
      </c>
      <c r="BZ47" s="118"/>
      <c r="CA47" s="82" t="s">
        <v>666</v>
      </c>
      <c r="CC47" s="147"/>
    </row>
    <row r="48" spans="1:81" s="92" customFormat="1" ht="29.25" customHeight="1" x14ac:dyDescent="0.25">
      <c r="A48" s="94" t="s">
        <v>55</v>
      </c>
      <c r="B48" s="123" t="s">
        <v>665</v>
      </c>
      <c r="C48" s="465" t="s">
        <v>664</v>
      </c>
      <c r="D48" s="466"/>
      <c r="E48" s="467"/>
      <c r="F48" s="94" t="s">
        <v>194</v>
      </c>
      <c r="G48" s="95"/>
      <c r="H48" s="125">
        <v>0.36</v>
      </c>
      <c r="I48" s="93">
        <v>79185.69</v>
      </c>
      <c r="J48" s="93">
        <v>36545</v>
      </c>
      <c r="K48" s="93">
        <v>5406</v>
      </c>
      <c r="L48" s="93">
        <v>22954</v>
      </c>
      <c r="M48" s="93">
        <v>8037</v>
      </c>
      <c r="N48" s="124">
        <v>148</v>
      </c>
      <c r="O48" s="124">
        <v>7.78</v>
      </c>
      <c r="P48" s="124">
        <v>7.42</v>
      </c>
      <c r="BZ48" s="118"/>
      <c r="CA48" s="82" t="s">
        <v>664</v>
      </c>
      <c r="CC48" s="147"/>
    </row>
    <row r="49" spans="1:82" s="92" customFormat="1" ht="15" hidden="1" x14ac:dyDescent="0.25">
      <c r="A49" s="218"/>
      <c r="B49" s="217" t="s">
        <v>999</v>
      </c>
      <c r="C49" s="483" t="s">
        <v>998</v>
      </c>
      <c r="D49" s="483"/>
      <c r="E49" s="483"/>
      <c r="F49" s="216" t="s">
        <v>810</v>
      </c>
      <c r="G49" s="270">
        <v>21.6</v>
      </c>
      <c r="H49" s="215">
        <v>7.7759999999999998</v>
      </c>
      <c r="I49" s="213">
        <v>695.25</v>
      </c>
      <c r="J49" s="212">
        <v>5406</v>
      </c>
      <c r="K49" s="212">
        <v>5406</v>
      </c>
      <c r="L49" s="211"/>
      <c r="M49" s="211"/>
      <c r="N49" s="211"/>
      <c r="O49" s="210"/>
      <c r="P49" s="209"/>
      <c r="BZ49" s="118"/>
      <c r="CB49" s="82" t="s">
        <v>998</v>
      </c>
      <c r="CC49" s="147"/>
    </row>
    <row r="50" spans="1:82" s="92" customFormat="1" ht="15" hidden="1" x14ac:dyDescent="0.25">
      <c r="A50" s="218"/>
      <c r="B50" s="217" t="s">
        <v>42</v>
      </c>
      <c r="C50" s="483" t="s">
        <v>852</v>
      </c>
      <c r="D50" s="483"/>
      <c r="E50" s="483"/>
      <c r="F50" s="216" t="s">
        <v>810</v>
      </c>
      <c r="G50" s="270">
        <v>20.6</v>
      </c>
      <c r="H50" s="215">
        <v>7.4160000000000004</v>
      </c>
      <c r="I50" s="213">
        <v>0</v>
      </c>
      <c r="J50" s="213">
        <v>0</v>
      </c>
      <c r="K50" s="211"/>
      <c r="L50" s="211"/>
      <c r="M50" s="213">
        <v>0</v>
      </c>
      <c r="N50" s="211"/>
      <c r="O50" s="210"/>
      <c r="P50" s="209"/>
      <c r="BZ50" s="118"/>
      <c r="CB50" s="82" t="s">
        <v>852</v>
      </c>
      <c r="CC50" s="147"/>
    </row>
    <row r="51" spans="1:82" s="92" customFormat="1" ht="15" hidden="1" x14ac:dyDescent="0.25">
      <c r="A51" s="218"/>
      <c r="B51" s="217" t="s">
        <v>921</v>
      </c>
      <c r="C51" s="483" t="s">
        <v>920</v>
      </c>
      <c r="D51" s="483"/>
      <c r="E51" s="483"/>
      <c r="F51" s="216" t="s">
        <v>844</v>
      </c>
      <c r="G51" s="272">
        <v>2.59</v>
      </c>
      <c r="H51" s="271">
        <v>0.93240000000000001</v>
      </c>
      <c r="I51" s="212">
        <v>1606.45</v>
      </c>
      <c r="J51" s="212">
        <v>1498</v>
      </c>
      <c r="K51" s="211"/>
      <c r="L51" s="212">
        <v>1498</v>
      </c>
      <c r="M51" s="213">
        <v>0</v>
      </c>
      <c r="N51" s="211"/>
      <c r="O51" s="210"/>
      <c r="P51" s="209"/>
      <c r="BZ51" s="118"/>
      <c r="CB51" s="82" t="s">
        <v>920</v>
      </c>
      <c r="CC51" s="147"/>
    </row>
    <row r="52" spans="1:82" s="92" customFormat="1" ht="22.5" hidden="1" x14ac:dyDescent="0.25">
      <c r="A52" s="218"/>
      <c r="B52" s="217" t="s">
        <v>997</v>
      </c>
      <c r="C52" s="483" t="s">
        <v>996</v>
      </c>
      <c r="D52" s="483"/>
      <c r="E52" s="483"/>
      <c r="F52" s="216" t="s">
        <v>844</v>
      </c>
      <c r="G52" s="270">
        <v>2.2999999999999998</v>
      </c>
      <c r="H52" s="215">
        <v>0.82799999999999996</v>
      </c>
      <c r="I52" s="212">
        <v>3208.78</v>
      </c>
      <c r="J52" s="212">
        <v>2657</v>
      </c>
      <c r="K52" s="211"/>
      <c r="L52" s="212">
        <v>2657</v>
      </c>
      <c r="M52" s="213">
        <v>0</v>
      </c>
      <c r="N52" s="211"/>
      <c r="O52" s="210"/>
      <c r="P52" s="209"/>
      <c r="BZ52" s="118"/>
      <c r="CB52" s="82" t="s">
        <v>996</v>
      </c>
      <c r="CC52" s="147"/>
    </row>
    <row r="53" spans="1:82" s="92" customFormat="1" ht="45" hidden="1" x14ac:dyDescent="0.25">
      <c r="A53" s="218"/>
      <c r="B53" s="217" t="s">
        <v>849</v>
      </c>
      <c r="C53" s="483" t="s">
        <v>848</v>
      </c>
      <c r="D53" s="483"/>
      <c r="E53" s="483"/>
      <c r="F53" s="216" t="s">
        <v>844</v>
      </c>
      <c r="G53" s="272">
        <v>2.46</v>
      </c>
      <c r="H53" s="271">
        <v>0.88560000000000005</v>
      </c>
      <c r="I53" s="212">
        <v>1924.02</v>
      </c>
      <c r="J53" s="212">
        <v>1704</v>
      </c>
      <c r="K53" s="211"/>
      <c r="L53" s="212">
        <v>1704</v>
      </c>
      <c r="M53" s="213">
        <v>0</v>
      </c>
      <c r="N53" s="211"/>
      <c r="O53" s="210"/>
      <c r="P53" s="209"/>
      <c r="BZ53" s="118"/>
      <c r="CB53" s="82" t="s">
        <v>848</v>
      </c>
      <c r="CC53" s="147"/>
    </row>
    <row r="54" spans="1:82" s="92" customFormat="1" ht="22.5" hidden="1" x14ac:dyDescent="0.25">
      <c r="A54" s="218"/>
      <c r="B54" s="217" t="s">
        <v>995</v>
      </c>
      <c r="C54" s="483" t="s">
        <v>994</v>
      </c>
      <c r="D54" s="483"/>
      <c r="E54" s="483"/>
      <c r="F54" s="216" t="s">
        <v>844</v>
      </c>
      <c r="G54" s="272">
        <v>12.21</v>
      </c>
      <c r="H54" s="271">
        <v>4.3956</v>
      </c>
      <c r="I54" s="212">
        <v>3754.81</v>
      </c>
      <c r="J54" s="212">
        <v>16505</v>
      </c>
      <c r="K54" s="211"/>
      <c r="L54" s="212">
        <v>16505</v>
      </c>
      <c r="M54" s="213">
        <v>0</v>
      </c>
      <c r="N54" s="211"/>
      <c r="O54" s="210"/>
      <c r="P54" s="209"/>
      <c r="BZ54" s="118"/>
      <c r="CB54" s="82" t="s">
        <v>994</v>
      </c>
      <c r="CC54" s="147"/>
    </row>
    <row r="55" spans="1:82" s="92" customFormat="1" ht="22.5" hidden="1" x14ac:dyDescent="0.25">
      <c r="A55" s="218"/>
      <c r="B55" s="217" t="s">
        <v>993</v>
      </c>
      <c r="C55" s="483" t="s">
        <v>992</v>
      </c>
      <c r="D55" s="483"/>
      <c r="E55" s="483"/>
      <c r="F55" s="216" t="s">
        <v>844</v>
      </c>
      <c r="G55" s="272">
        <v>1.04</v>
      </c>
      <c r="H55" s="271">
        <v>0.37440000000000001</v>
      </c>
      <c r="I55" s="212">
        <v>1575.14</v>
      </c>
      <c r="J55" s="213">
        <v>590</v>
      </c>
      <c r="K55" s="211"/>
      <c r="L55" s="213">
        <v>590</v>
      </c>
      <c r="M55" s="213">
        <v>0</v>
      </c>
      <c r="N55" s="211"/>
      <c r="O55" s="210"/>
      <c r="P55" s="209"/>
      <c r="BZ55" s="118"/>
      <c r="CB55" s="82" t="s">
        <v>992</v>
      </c>
      <c r="CC55" s="147"/>
    </row>
    <row r="56" spans="1:82" s="92" customFormat="1" ht="15" hidden="1" x14ac:dyDescent="0.25">
      <c r="A56" s="218"/>
      <c r="B56" s="217" t="s">
        <v>905</v>
      </c>
      <c r="C56" s="483" t="s">
        <v>904</v>
      </c>
      <c r="D56" s="483"/>
      <c r="E56" s="483"/>
      <c r="F56" s="216" t="s">
        <v>65</v>
      </c>
      <c r="G56" s="273">
        <v>7</v>
      </c>
      <c r="H56" s="272">
        <v>2.52</v>
      </c>
      <c r="I56" s="213">
        <v>58.56</v>
      </c>
      <c r="J56" s="213">
        <v>148</v>
      </c>
      <c r="K56" s="211"/>
      <c r="L56" s="211"/>
      <c r="M56" s="211"/>
      <c r="N56" s="213">
        <v>148</v>
      </c>
      <c r="O56" s="210"/>
      <c r="P56" s="209"/>
      <c r="BZ56" s="118"/>
      <c r="CB56" s="82" t="s">
        <v>904</v>
      </c>
      <c r="CC56" s="147"/>
    </row>
    <row r="57" spans="1:82" s="92" customFormat="1" ht="15" hidden="1" x14ac:dyDescent="0.25">
      <c r="A57" s="280" t="s">
        <v>932</v>
      </c>
      <c r="B57" s="279" t="s">
        <v>991</v>
      </c>
      <c r="C57" s="484" t="s">
        <v>990</v>
      </c>
      <c r="D57" s="484"/>
      <c r="E57" s="484"/>
      <c r="F57" s="278" t="s">
        <v>65</v>
      </c>
      <c r="G57" s="277">
        <v>0</v>
      </c>
      <c r="H57" s="277">
        <v>0</v>
      </c>
      <c r="I57" s="275">
        <v>0</v>
      </c>
      <c r="J57" s="275">
        <v>0</v>
      </c>
      <c r="K57" s="276"/>
      <c r="L57" s="276"/>
      <c r="M57" s="276"/>
      <c r="N57" s="275">
        <v>0</v>
      </c>
      <c r="O57" s="210"/>
      <c r="P57" s="274"/>
      <c r="BZ57" s="118"/>
      <c r="CC57" s="147" t="s">
        <v>990</v>
      </c>
    </row>
    <row r="58" spans="1:82" s="92" customFormat="1" ht="33.75" x14ac:dyDescent="0.25">
      <c r="A58" s="94" t="s">
        <v>59</v>
      </c>
      <c r="B58" s="123" t="s">
        <v>663</v>
      </c>
      <c r="C58" s="465" t="s">
        <v>662</v>
      </c>
      <c r="D58" s="466"/>
      <c r="E58" s="467"/>
      <c r="F58" s="94" t="s">
        <v>65</v>
      </c>
      <c r="G58" s="95"/>
      <c r="H58" s="122">
        <v>36</v>
      </c>
      <c r="I58" s="93">
        <v>2006.47</v>
      </c>
      <c r="J58" s="93">
        <v>73678</v>
      </c>
      <c r="K58" s="121"/>
      <c r="L58" s="121"/>
      <c r="M58" s="121"/>
      <c r="N58" s="93">
        <v>73678</v>
      </c>
      <c r="O58" s="119">
        <v>0</v>
      </c>
      <c r="P58" s="119">
        <v>0</v>
      </c>
      <c r="BZ58" s="118"/>
      <c r="CA58" s="82" t="s">
        <v>662</v>
      </c>
      <c r="CC58" s="147"/>
    </row>
    <row r="59" spans="1:82" s="92" customFormat="1" ht="15" x14ac:dyDescent="0.25">
      <c r="A59" s="475" t="s">
        <v>661</v>
      </c>
      <c r="B59" s="476"/>
      <c r="C59" s="476"/>
      <c r="D59" s="476"/>
      <c r="E59" s="476"/>
      <c r="F59" s="476"/>
      <c r="G59" s="476"/>
      <c r="H59" s="476"/>
      <c r="I59" s="477"/>
      <c r="J59" s="112"/>
      <c r="K59" s="112"/>
      <c r="L59" s="112"/>
      <c r="M59" s="112"/>
      <c r="N59" s="112"/>
      <c r="O59" s="153">
        <v>9.1949567999999999</v>
      </c>
      <c r="P59" s="151">
        <v>9.3971680000000006</v>
      </c>
      <c r="BZ59" s="118"/>
      <c r="CC59" s="147"/>
      <c r="CD59" s="109" t="s">
        <v>661</v>
      </c>
    </row>
    <row r="60" spans="1:82" s="92" customFormat="1" ht="15" x14ac:dyDescent="0.25">
      <c r="A60" s="464" t="s">
        <v>660</v>
      </c>
      <c r="B60" s="464"/>
      <c r="C60" s="464"/>
      <c r="D60" s="464"/>
      <c r="E60" s="464"/>
      <c r="F60" s="464"/>
      <c r="G60" s="464"/>
      <c r="H60" s="464"/>
      <c r="I60" s="464"/>
      <c r="J60" s="464"/>
      <c r="K60" s="464"/>
      <c r="L60" s="464"/>
      <c r="M60" s="464"/>
      <c r="N60" s="464"/>
      <c r="O60" s="464"/>
      <c r="P60" s="464"/>
      <c r="BZ60" s="118" t="s">
        <v>660</v>
      </c>
      <c r="CC60" s="147"/>
      <c r="CD60" s="109"/>
    </row>
    <row r="61" spans="1:82" s="92" customFormat="1" ht="32.25" customHeight="1" x14ac:dyDescent="0.25">
      <c r="A61" s="94" t="s">
        <v>247</v>
      </c>
      <c r="B61" s="123" t="s">
        <v>659</v>
      </c>
      <c r="C61" s="465" t="s">
        <v>658</v>
      </c>
      <c r="D61" s="466"/>
      <c r="E61" s="467"/>
      <c r="F61" s="94" t="s">
        <v>92</v>
      </c>
      <c r="G61" s="95"/>
      <c r="H61" s="125">
        <v>0.24</v>
      </c>
      <c r="I61" s="93">
        <v>114462.39</v>
      </c>
      <c r="J61" s="93">
        <v>33923</v>
      </c>
      <c r="K61" s="93">
        <v>11851</v>
      </c>
      <c r="L61" s="93">
        <v>15620</v>
      </c>
      <c r="M61" s="93">
        <v>6452</v>
      </c>
      <c r="N61" s="121"/>
      <c r="O61" s="124">
        <v>15.65</v>
      </c>
      <c r="P61" s="124">
        <v>5.91</v>
      </c>
      <c r="BZ61" s="118"/>
      <c r="CA61" s="82" t="s">
        <v>658</v>
      </c>
      <c r="CC61" s="147"/>
      <c r="CD61" s="109"/>
    </row>
    <row r="62" spans="1:82" s="92" customFormat="1" ht="15" hidden="1" x14ac:dyDescent="0.25">
      <c r="A62" s="218"/>
      <c r="B62" s="217" t="s">
        <v>864</v>
      </c>
      <c r="C62" s="483" t="s">
        <v>863</v>
      </c>
      <c r="D62" s="483"/>
      <c r="E62" s="483"/>
      <c r="F62" s="216" t="s">
        <v>810</v>
      </c>
      <c r="G62" s="270">
        <v>65.2</v>
      </c>
      <c r="H62" s="215">
        <v>15.648</v>
      </c>
      <c r="I62" s="213">
        <v>757.33</v>
      </c>
      <c r="J62" s="212">
        <v>11851</v>
      </c>
      <c r="K62" s="212">
        <v>11851</v>
      </c>
      <c r="L62" s="211"/>
      <c r="M62" s="211"/>
      <c r="N62" s="211"/>
      <c r="O62" s="210"/>
      <c r="P62" s="209"/>
      <c r="BZ62" s="118"/>
      <c r="CB62" s="82" t="s">
        <v>863</v>
      </c>
      <c r="CC62" s="147"/>
      <c r="CD62" s="109"/>
    </row>
    <row r="63" spans="1:82" s="92" customFormat="1" ht="15" hidden="1" x14ac:dyDescent="0.25">
      <c r="A63" s="218"/>
      <c r="B63" s="217" t="s">
        <v>42</v>
      </c>
      <c r="C63" s="483" t="s">
        <v>852</v>
      </c>
      <c r="D63" s="483"/>
      <c r="E63" s="483"/>
      <c r="F63" s="216" t="s">
        <v>810</v>
      </c>
      <c r="G63" s="272">
        <v>24.61</v>
      </c>
      <c r="H63" s="271">
        <v>5.9063999999999997</v>
      </c>
      <c r="I63" s="213">
        <v>0</v>
      </c>
      <c r="J63" s="213">
        <v>0</v>
      </c>
      <c r="K63" s="211"/>
      <c r="L63" s="211"/>
      <c r="M63" s="213">
        <v>0</v>
      </c>
      <c r="N63" s="211"/>
      <c r="O63" s="210"/>
      <c r="P63" s="209"/>
      <c r="BZ63" s="118"/>
      <c r="CB63" s="82" t="s">
        <v>852</v>
      </c>
      <c r="CC63" s="147"/>
      <c r="CD63" s="109"/>
    </row>
    <row r="64" spans="1:82" s="92" customFormat="1" ht="22.5" hidden="1" x14ac:dyDescent="0.25">
      <c r="A64" s="218"/>
      <c r="B64" s="217" t="s">
        <v>987</v>
      </c>
      <c r="C64" s="483" t="s">
        <v>986</v>
      </c>
      <c r="D64" s="483"/>
      <c r="E64" s="483"/>
      <c r="F64" s="216" t="s">
        <v>844</v>
      </c>
      <c r="G64" s="272">
        <v>22.03</v>
      </c>
      <c r="H64" s="271">
        <v>5.2872000000000003</v>
      </c>
      <c r="I64" s="212">
        <v>2810.45</v>
      </c>
      <c r="J64" s="212">
        <v>14859</v>
      </c>
      <c r="K64" s="211"/>
      <c r="L64" s="212">
        <v>14859</v>
      </c>
      <c r="M64" s="213">
        <v>0</v>
      </c>
      <c r="N64" s="211"/>
      <c r="O64" s="210"/>
      <c r="P64" s="209"/>
      <c r="BZ64" s="118"/>
      <c r="CB64" s="82" t="s">
        <v>986</v>
      </c>
      <c r="CC64" s="147"/>
      <c r="CD64" s="109"/>
    </row>
    <row r="65" spans="1:82" s="92" customFormat="1" ht="45" hidden="1" x14ac:dyDescent="0.25">
      <c r="A65" s="218"/>
      <c r="B65" s="217" t="s">
        <v>849</v>
      </c>
      <c r="C65" s="483" t="s">
        <v>848</v>
      </c>
      <c r="D65" s="483"/>
      <c r="E65" s="483"/>
      <c r="F65" s="216" t="s">
        <v>844</v>
      </c>
      <c r="G65" s="272">
        <v>0.97</v>
      </c>
      <c r="H65" s="271">
        <v>0.23280000000000001</v>
      </c>
      <c r="I65" s="212">
        <v>1924.02</v>
      </c>
      <c r="J65" s="213">
        <v>448</v>
      </c>
      <c r="K65" s="211"/>
      <c r="L65" s="213">
        <v>448</v>
      </c>
      <c r="M65" s="213">
        <v>0</v>
      </c>
      <c r="N65" s="211"/>
      <c r="O65" s="210"/>
      <c r="P65" s="209"/>
      <c r="BZ65" s="118"/>
      <c r="CB65" s="82" t="s">
        <v>848</v>
      </c>
      <c r="CC65" s="147"/>
      <c r="CD65" s="109"/>
    </row>
    <row r="66" spans="1:82" s="92" customFormat="1" ht="22.5" hidden="1" x14ac:dyDescent="0.25">
      <c r="A66" s="218"/>
      <c r="B66" s="217" t="s">
        <v>919</v>
      </c>
      <c r="C66" s="483" t="s">
        <v>918</v>
      </c>
      <c r="D66" s="483"/>
      <c r="E66" s="483"/>
      <c r="F66" s="216" t="s">
        <v>844</v>
      </c>
      <c r="G66" s="272">
        <v>1.17</v>
      </c>
      <c r="H66" s="271">
        <v>0.28079999999999999</v>
      </c>
      <c r="I66" s="213">
        <v>3.81</v>
      </c>
      <c r="J66" s="213">
        <v>1</v>
      </c>
      <c r="K66" s="211"/>
      <c r="L66" s="213">
        <v>1</v>
      </c>
      <c r="M66" s="213">
        <v>0</v>
      </c>
      <c r="N66" s="211"/>
      <c r="O66" s="210"/>
      <c r="P66" s="209"/>
      <c r="BZ66" s="118"/>
      <c r="CB66" s="82" t="s">
        <v>918</v>
      </c>
      <c r="CC66" s="147"/>
      <c r="CD66" s="109"/>
    </row>
    <row r="67" spans="1:82" s="92" customFormat="1" ht="22.5" hidden="1" x14ac:dyDescent="0.25">
      <c r="A67" s="218"/>
      <c r="B67" s="217" t="s">
        <v>847</v>
      </c>
      <c r="C67" s="483" t="s">
        <v>846</v>
      </c>
      <c r="D67" s="483"/>
      <c r="E67" s="483"/>
      <c r="F67" s="216" t="s">
        <v>844</v>
      </c>
      <c r="G67" s="272">
        <v>1.61</v>
      </c>
      <c r="H67" s="271">
        <v>0.38640000000000002</v>
      </c>
      <c r="I67" s="213">
        <v>707.32</v>
      </c>
      <c r="J67" s="213">
        <v>273</v>
      </c>
      <c r="K67" s="211"/>
      <c r="L67" s="213">
        <v>273</v>
      </c>
      <c r="M67" s="213">
        <v>0</v>
      </c>
      <c r="N67" s="211"/>
      <c r="O67" s="210"/>
      <c r="P67" s="209"/>
      <c r="BZ67" s="118"/>
      <c r="CB67" s="82" t="s">
        <v>846</v>
      </c>
      <c r="CC67" s="147"/>
      <c r="CD67" s="109"/>
    </row>
    <row r="68" spans="1:82" s="92" customFormat="1" ht="33.75" hidden="1" x14ac:dyDescent="0.25">
      <c r="A68" s="218"/>
      <c r="B68" s="217" t="s">
        <v>985</v>
      </c>
      <c r="C68" s="483" t="s">
        <v>984</v>
      </c>
      <c r="D68" s="483"/>
      <c r="E68" s="483"/>
      <c r="F68" s="216" t="s">
        <v>844</v>
      </c>
      <c r="G68" s="272">
        <v>1.17</v>
      </c>
      <c r="H68" s="271">
        <v>0.28079999999999999</v>
      </c>
      <c r="I68" s="213">
        <v>137.36000000000001</v>
      </c>
      <c r="J68" s="213">
        <v>39</v>
      </c>
      <c r="K68" s="211"/>
      <c r="L68" s="213">
        <v>39</v>
      </c>
      <c r="M68" s="213">
        <v>0</v>
      </c>
      <c r="N68" s="211"/>
      <c r="O68" s="210"/>
      <c r="P68" s="209"/>
      <c r="BZ68" s="118"/>
      <c r="CB68" s="82" t="s">
        <v>984</v>
      </c>
      <c r="CC68" s="147"/>
      <c r="CD68" s="109"/>
    </row>
    <row r="69" spans="1:82" s="92" customFormat="1" ht="22.5" hidden="1" x14ac:dyDescent="0.25">
      <c r="A69" s="280" t="s">
        <v>867</v>
      </c>
      <c r="B69" s="279" t="s">
        <v>915</v>
      </c>
      <c r="C69" s="484" t="s">
        <v>914</v>
      </c>
      <c r="D69" s="484"/>
      <c r="E69" s="484"/>
      <c r="F69" s="278" t="s">
        <v>65</v>
      </c>
      <c r="G69" s="287">
        <v>9.6</v>
      </c>
      <c r="H69" s="281">
        <v>2.3039999999999998</v>
      </c>
      <c r="I69" s="275">
        <v>0</v>
      </c>
      <c r="J69" s="275">
        <v>0</v>
      </c>
      <c r="K69" s="276"/>
      <c r="L69" s="276"/>
      <c r="M69" s="276"/>
      <c r="N69" s="275">
        <v>0</v>
      </c>
      <c r="O69" s="210"/>
      <c r="P69" s="274"/>
      <c r="BZ69" s="118"/>
      <c r="CC69" s="147" t="s">
        <v>914</v>
      </c>
      <c r="CD69" s="109"/>
    </row>
    <row r="70" spans="1:82" s="92" customFormat="1" ht="15" hidden="1" x14ac:dyDescent="0.25">
      <c r="A70" s="280" t="s">
        <v>867</v>
      </c>
      <c r="B70" s="279" t="s">
        <v>983</v>
      </c>
      <c r="C70" s="484" t="s">
        <v>982</v>
      </c>
      <c r="D70" s="484"/>
      <c r="E70" s="484"/>
      <c r="F70" s="278" t="s">
        <v>41</v>
      </c>
      <c r="G70" s="277">
        <v>100</v>
      </c>
      <c r="H70" s="277">
        <v>24</v>
      </c>
      <c r="I70" s="275">
        <v>0</v>
      </c>
      <c r="J70" s="275">
        <v>0</v>
      </c>
      <c r="K70" s="276"/>
      <c r="L70" s="276"/>
      <c r="M70" s="276"/>
      <c r="N70" s="275">
        <v>0</v>
      </c>
      <c r="O70" s="210"/>
      <c r="P70" s="274"/>
      <c r="BZ70" s="118"/>
      <c r="CC70" s="147" t="s">
        <v>982</v>
      </c>
      <c r="CD70" s="109"/>
    </row>
    <row r="71" spans="1:82" s="92" customFormat="1" ht="31.5" customHeight="1" x14ac:dyDescent="0.25">
      <c r="A71" s="94" t="s">
        <v>62</v>
      </c>
      <c r="B71" s="123" t="s">
        <v>657</v>
      </c>
      <c r="C71" s="465" t="s">
        <v>656</v>
      </c>
      <c r="D71" s="466"/>
      <c r="E71" s="467"/>
      <c r="F71" s="94" t="s">
        <v>92</v>
      </c>
      <c r="G71" s="95"/>
      <c r="H71" s="125">
        <v>0.24</v>
      </c>
      <c r="I71" s="93">
        <v>149741.5</v>
      </c>
      <c r="J71" s="93">
        <v>44755</v>
      </c>
      <c r="K71" s="93">
        <v>15179</v>
      </c>
      <c r="L71" s="93">
        <v>20758</v>
      </c>
      <c r="M71" s="93">
        <v>8818</v>
      </c>
      <c r="N71" s="121"/>
      <c r="O71" s="120">
        <v>19.8</v>
      </c>
      <c r="P71" s="120">
        <v>8.1999999999999993</v>
      </c>
      <c r="BZ71" s="118"/>
      <c r="CA71" s="82" t="s">
        <v>656</v>
      </c>
      <c r="CC71" s="147"/>
      <c r="CD71" s="109"/>
    </row>
    <row r="72" spans="1:82" s="92" customFormat="1" ht="15" hidden="1" x14ac:dyDescent="0.25">
      <c r="A72" s="218"/>
      <c r="B72" s="217" t="s">
        <v>989</v>
      </c>
      <c r="C72" s="483" t="s">
        <v>988</v>
      </c>
      <c r="D72" s="483"/>
      <c r="E72" s="483"/>
      <c r="F72" s="216" t="s">
        <v>810</v>
      </c>
      <c r="G72" s="270">
        <v>82.5</v>
      </c>
      <c r="H72" s="270">
        <v>19.8</v>
      </c>
      <c r="I72" s="213">
        <v>766.64</v>
      </c>
      <c r="J72" s="212">
        <v>15179</v>
      </c>
      <c r="K72" s="212">
        <v>15179</v>
      </c>
      <c r="L72" s="211"/>
      <c r="M72" s="211"/>
      <c r="N72" s="211"/>
      <c r="O72" s="210"/>
      <c r="P72" s="209"/>
      <c r="BZ72" s="118"/>
      <c r="CB72" s="82" t="s">
        <v>988</v>
      </c>
      <c r="CC72" s="147"/>
      <c r="CD72" s="109"/>
    </row>
    <row r="73" spans="1:82" s="92" customFormat="1" ht="15" hidden="1" x14ac:dyDescent="0.25">
      <c r="A73" s="218"/>
      <c r="B73" s="217" t="s">
        <v>42</v>
      </c>
      <c r="C73" s="483" t="s">
        <v>852</v>
      </c>
      <c r="D73" s="483"/>
      <c r="E73" s="483"/>
      <c r="F73" s="216" t="s">
        <v>810</v>
      </c>
      <c r="G73" s="272">
        <v>34.17</v>
      </c>
      <c r="H73" s="271">
        <v>8.2007999999999992</v>
      </c>
      <c r="I73" s="213">
        <v>0</v>
      </c>
      <c r="J73" s="213">
        <v>0</v>
      </c>
      <c r="K73" s="211"/>
      <c r="L73" s="211"/>
      <c r="M73" s="213">
        <v>0</v>
      </c>
      <c r="N73" s="211"/>
      <c r="O73" s="210"/>
      <c r="P73" s="209"/>
      <c r="BZ73" s="118"/>
      <c r="CB73" s="82" t="s">
        <v>852</v>
      </c>
      <c r="CC73" s="147"/>
      <c r="CD73" s="109"/>
    </row>
    <row r="74" spans="1:82" s="92" customFormat="1" ht="22.5" hidden="1" x14ac:dyDescent="0.25">
      <c r="A74" s="218"/>
      <c r="B74" s="217" t="s">
        <v>987</v>
      </c>
      <c r="C74" s="483" t="s">
        <v>986</v>
      </c>
      <c r="D74" s="483"/>
      <c r="E74" s="483"/>
      <c r="F74" s="216" t="s">
        <v>844</v>
      </c>
      <c r="G74" s="272">
        <v>28.17</v>
      </c>
      <c r="H74" s="271">
        <v>6.7607999999999997</v>
      </c>
      <c r="I74" s="212">
        <v>2810.45</v>
      </c>
      <c r="J74" s="212">
        <v>19001</v>
      </c>
      <c r="K74" s="211"/>
      <c r="L74" s="212">
        <v>19001</v>
      </c>
      <c r="M74" s="213">
        <v>0</v>
      </c>
      <c r="N74" s="211"/>
      <c r="O74" s="210"/>
      <c r="P74" s="209"/>
      <c r="BZ74" s="118"/>
      <c r="CB74" s="82" t="s">
        <v>986</v>
      </c>
      <c r="CC74" s="147"/>
      <c r="CD74" s="109"/>
    </row>
    <row r="75" spans="1:82" s="92" customFormat="1" ht="45" hidden="1" x14ac:dyDescent="0.25">
      <c r="A75" s="218"/>
      <c r="B75" s="217" t="s">
        <v>849</v>
      </c>
      <c r="C75" s="483" t="s">
        <v>848</v>
      </c>
      <c r="D75" s="483"/>
      <c r="E75" s="483"/>
      <c r="F75" s="216" t="s">
        <v>844</v>
      </c>
      <c r="G75" s="272">
        <v>2.2200000000000002</v>
      </c>
      <c r="H75" s="271">
        <v>0.53280000000000005</v>
      </c>
      <c r="I75" s="212">
        <v>1924.02</v>
      </c>
      <c r="J75" s="212">
        <v>1025</v>
      </c>
      <c r="K75" s="211"/>
      <c r="L75" s="212">
        <v>1025</v>
      </c>
      <c r="M75" s="213">
        <v>0</v>
      </c>
      <c r="N75" s="211"/>
      <c r="O75" s="210"/>
      <c r="P75" s="209"/>
      <c r="BZ75" s="118"/>
      <c r="CB75" s="82" t="s">
        <v>848</v>
      </c>
      <c r="CC75" s="147"/>
      <c r="CD75" s="109"/>
    </row>
    <row r="76" spans="1:82" s="92" customFormat="1" ht="22.5" hidden="1" x14ac:dyDescent="0.25">
      <c r="A76" s="218"/>
      <c r="B76" s="217" t="s">
        <v>919</v>
      </c>
      <c r="C76" s="483" t="s">
        <v>918</v>
      </c>
      <c r="D76" s="483"/>
      <c r="E76" s="483"/>
      <c r="F76" s="216" t="s">
        <v>844</v>
      </c>
      <c r="G76" s="272">
        <v>2.68</v>
      </c>
      <c r="H76" s="271">
        <v>0.64319999999999999</v>
      </c>
      <c r="I76" s="213">
        <v>3.81</v>
      </c>
      <c r="J76" s="213">
        <v>2</v>
      </c>
      <c r="K76" s="211"/>
      <c r="L76" s="213">
        <v>2</v>
      </c>
      <c r="M76" s="213">
        <v>0</v>
      </c>
      <c r="N76" s="211"/>
      <c r="O76" s="210"/>
      <c r="P76" s="209"/>
      <c r="BZ76" s="118"/>
      <c r="CB76" s="82" t="s">
        <v>918</v>
      </c>
      <c r="CC76" s="147"/>
      <c r="CD76" s="109"/>
    </row>
    <row r="77" spans="1:82" s="92" customFormat="1" ht="22.5" hidden="1" x14ac:dyDescent="0.25">
      <c r="A77" s="218"/>
      <c r="B77" s="217" t="s">
        <v>847</v>
      </c>
      <c r="C77" s="483" t="s">
        <v>846</v>
      </c>
      <c r="D77" s="483"/>
      <c r="E77" s="483"/>
      <c r="F77" s="216" t="s">
        <v>844</v>
      </c>
      <c r="G77" s="272">
        <v>3.78</v>
      </c>
      <c r="H77" s="271">
        <v>0.90720000000000001</v>
      </c>
      <c r="I77" s="213">
        <v>707.32</v>
      </c>
      <c r="J77" s="213">
        <v>642</v>
      </c>
      <c r="K77" s="211"/>
      <c r="L77" s="213">
        <v>642</v>
      </c>
      <c r="M77" s="213">
        <v>0</v>
      </c>
      <c r="N77" s="211"/>
      <c r="O77" s="210"/>
      <c r="P77" s="209"/>
      <c r="BZ77" s="118"/>
      <c r="CB77" s="82" t="s">
        <v>846</v>
      </c>
      <c r="CC77" s="147"/>
      <c r="CD77" s="109"/>
    </row>
    <row r="78" spans="1:82" s="92" customFormat="1" ht="33.75" hidden="1" x14ac:dyDescent="0.25">
      <c r="A78" s="218"/>
      <c r="B78" s="217" t="s">
        <v>985</v>
      </c>
      <c r="C78" s="483" t="s">
        <v>984</v>
      </c>
      <c r="D78" s="483"/>
      <c r="E78" s="483"/>
      <c r="F78" s="216" t="s">
        <v>844</v>
      </c>
      <c r="G78" s="272">
        <v>2.68</v>
      </c>
      <c r="H78" s="271">
        <v>0.64319999999999999</v>
      </c>
      <c r="I78" s="213">
        <v>137.36000000000001</v>
      </c>
      <c r="J78" s="213">
        <v>88</v>
      </c>
      <c r="K78" s="211"/>
      <c r="L78" s="213">
        <v>88</v>
      </c>
      <c r="M78" s="213">
        <v>0</v>
      </c>
      <c r="N78" s="211"/>
      <c r="O78" s="210"/>
      <c r="P78" s="209"/>
      <c r="BZ78" s="118"/>
      <c r="CB78" s="82" t="s">
        <v>984</v>
      </c>
      <c r="CC78" s="147"/>
      <c r="CD78" s="109"/>
    </row>
    <row r="79" spans="1:82" s="92" customFormat="1" ht="22.5" hidden="1" x14ac:dyDescent="0.25">
      <c r="A79" s="280" t="s">
        <v>867</v>
      </c>
      <c r="B79" s="279" t="s">
        <v>915</v>
      </c>
      <c r="C79" s="484" t="s">
        <v>914</v>
      </c>
      <c r="D79" s="484"/>
      <c r="E79" s="484"/>
      <c r="F79" s="278" t="s">
        <v>65</v>
      </c>
      <c r="G79" s="277">
        <v>22</v>
      </c>
      <c r="H79" s="282">
        <v>5.28</v>
      </c>
      <c r="I79" s="275">
        <v>0</v>
      </c>
      <c r="J79" s="275">
        <v>0</v>
      </c>
      <c r="K79" s="276"/>
      <c r="L79" s="276"/>
      <c r="M79" s="276"/>
      <c r="N79" s="275">
        <v>0</v>
      </c>
      <c r="O79" s="210"/>
      <c r="P79" s="274"/>
      <c r="BZ79" s="118"/>
      <c r="CC79" s="147" t="s">
        <v>914</v>
      </c>
      <c r="CD79" s="109"/>
    </row>
    <row r="80" spans="1:82" s="92" customFormat="1" ht="15" hidden="1" x14ac:dyDescent="0.25">
      <c r="A80" s="280" t="s">
        <v>867</v>
      </c>
      <c r="B80" s="279" t="s">
        <v>983</v>
      </c>
      <c r="C80" s="484" t="s">
        <v>982</v>
      </c>
      <c r="D80" s="484"/>
      <c r="E80" s="484"/>
      <c r="F80" s="278" t="s">
        <v>41</v>
      </c>
      <c r="G80" s="277">
        <v>100</v>
      </c>
      <c r="H80" s="277">
        <v>24</v>
      </c>
      <c r="I80" s="275">
        <v>0</v>
      </c>
      <c r="J80" s="275">
        <v>0</v>
      </c>
      <c r="K80" s="276"/>
      <c r="L80" s="276"/>
      <c r="M80" s="276"/>
      <c r="N80" s="275">
        <v>0</v>
      </c>
      <c r="O80" s="210"/>
      <c r="P80" s="274"/>
      <c r="BZ80" s="118"/>
      <c r="CC80" s="147" t="s">
        <v>982</v>
      </c>
      <c r="CD80" s="109"/>
    </row>
    <row r="81" spans="1:83" s="92" customFormat="1" ht="33.75" x14ac:dyDescent="0.25">
      <c r="A81" s="94" t="s">
        <v>66</v>
      </c>
      <c r="B81" s="123" t="s">
        <v>655</v>
      </c>
      <c r="C81" s="465" t="s">
        <v>654</v>
      </c>
      <c r="D81" s="466"/>
      <c r="E81" s="467"/>
      <c r="F81" s="94" t="s">
        <v>65</v>
      </c>
      <c r="G81" s="95"/>
      <c r="H81" s="149">
        <v>34.463999999999999</v>
      </c>
      <c r="I81" s="93">
        <v>21313.59</v>
      </c>
      <c r="J81" s="93">
        <v>749243</v>
      </c>
      <c r="K81" s="121"/>
      <c r="L81" s="121"/>
      <c r="M81" s="121"/>
      <c r="N81" s="93">
        <v>749243</v>
      </c>
      <c r="O81" s="119">
        <v>0</v>
      </c>
      <c r="P81" s="119">
        <v>0</v>
      </c>
      <c r="BZ81" s="118"/>
      <c r="CA81" s="82" t="s">
        <v>654</v>
      </c>
      <c r="CC81" s="147"/>
      <c r="CD81" s="109"/>
    </row>
    <row r="82" spans="1:83" s="92" customFormat="1" ht="39.75" customHeight="1" x14ac:dyDescent="0.25">
      <c r="A82" s="94" t="s">
        <v>254</v>
      </c>
      <c r="B82" s="123" t="s">
        <v>653</v>
      </c>
      <c r="C82" s="465" t="s">
        <v>652</v>
      </c>
      <c r="D82" s="466"/>
      <c r="E82" s="467"/>
      <c r="F82" s="94" t="s">
        <v>52</v>
      </c>
      <c r="G82" s="95"/>
      <c r="H82" s="156">
        <v>1.0367999999999999</v>
      </c>
      <c r="I82" s="93">
        <v>150545.67000000001</v>
      </c>
      <c r="J82" s="93">
        <v>156559</v>
      </c>
      <c r="K82" s="93">
        <v>39910</v>
      </c>
      <c r="L82" s="124">
        <v>852</v>
      </c>
      <c r="M82" s="124">
        <v>474</v>
      </c>
      <c r="N82" s="93">
        <v>115323</v>
      </c>
      <c r="O82" s="124">
        <v>48.52</v>
      </c>
      <c r="P82" s="124">
        <v>0.56999999999999995</v>
      </c>
      <c r="BZ82" s="118"/>
      <c r="CA82" s="82" t="s">
        <v>652</v>
      </c>
      <c r="CC82" s="147"/>
      <c r="CD82" s="109"/>
    </row>
    <row r="83" spans="1:83" s="92" customFormat="1" ht="15" hidden="1" x14ac:dyDescent="0.25">
      <c r="A83" s="218"/>
      <c r="B83" s="217" t="s">
        <v>981</v>
      </c>
      <c r="C83" s="483" t="s">
        <v>980</v>
      </c>
      <c r="D83" s="483"/>
      <c r="E83" s="483"/>
      <c r="F83" s="216" t="s">
        <v>810</v>
      </c>
      <c r="G83" s="270">
        <v>46.8</v>
      </c>
      <c r="H83" s="214">
        <v>48.522239999999996</v>
      </c>
      <c r="I83" s="213">
        <v>822.51</v>
      </c>
      <c r="J83" s="212">
        <v>39910</v>
      </c>
      <c r="K83" s="212">
        <v>39910</v>
      </c>
      <c r="L83" s="211"/>
      <c r="M83" s="211"/>
      <c r="N83" s="211"/>
      <c r="O83" s="210"/>
      <c r="P83" s="209"/>
      <c r="BZ83" s="118"/>
      <c r="CB83" s="82" t="s">
        <v>980</v>
      </c>
      <c r="CC83" s="147"/>
      <c r="CD83" s="109"/>
    </row>
    <row r="84" spans="1:83" s="92" customFormat="1" ht="15" hidden="1" x14ac:dyDescent="0.25">
      <c r="A84" s="218"/>
      <c r="B84" s="217" t="s">
        <v>42</v>
      </c>
      <c r="C84" s="483" t="s">
        <v>852</v>
      </c>
      <c r="D84" s="483"/>
      <c r="E84" s="483"/>
      <c r="F84" s="216" t="s">
        <v>810</v>
      </c>
      <c r="G84" s="272">
        <v>0.55000000000000004</v>
      </c>
      <c r="H84" s="214">
        <v>0.57023999999999997</v>
      </c>
      <c r="I84" s="213">
        <v>0</v>
      </c>
      <c r="J84" s="213">
        <v>0</v>
      </c>
      <c r="K84" s="211"/>
      <c r="L84" s="211"/>
      <c r="M84" s="213">
        <v>0</v>
      </c>
      <c r="N84" s="211"/>
      <c r="O84" s="210"/>
      <c r="P84" s="209"/>
      <c r="BZ84" s="118"/>
      <c r="CB84" s="82" t="s">
        <v>852</v>
      </c>
      <c r="CC84" s="147"/>
      <c r="CD84" s="109"/>
    </row>
    <row r="85" spans="1:83" s="92" customFormat="1" ht="33.75" hidden="1" x14ac:dyDescent="0.25">
      <c r="A85" s="218"/>
      <c r="B85" s="217" t="s">
        <v>979</v>
      </c>
      <c r="C85" s="483" t="s">
        <v>978</v>
      </c>
      <c r="D85" s="483"/>
      <c r="E85" s="483"/>
      <c r="F85" s="216" t="s">
        <v>844</v>
      </c>
      <c r="G85" s="272">
        <v>3.58</v>
      </c>
      <c r="H85" s="283">
        <v>3.7117439999999999</v>
      </c>
      <c r="I85" s="213">
        <v>120.97</v>
      </c>
      <c r="J85" s="213">
        <v>449</v>
      </c>
      <c r="K85" s="211"/>
      <c r="L85" s="213">
        <v>449</v>
      </c>
      <c r="M85" s="213">
        <v>0</v>
      </c>
      <c r="N85" s="211"/>
      <c r="O85" s="210"/>
      <c r="P85" s="209"/>
      <c r="BZ85" s="118"/>
      <c r="CB85" s="82" t="s">
        <v>978</v>
      </c>
      <c r="CC85" s="147"/>
      <c r="CD85" s="109"/>
    </row>
    <row r="86" spans="1:83" s="92" customFormat="1" ht="22.5" hidden="1" x14ac:dyDescent="0.25">
      <c r="A86" s="218"/>
      <c r="B86" s="217" t="s">
        <v>847</v>
      </c>
      <c r="C86" s="483" t="s">
        <v>846</v>
      </c>
      <c r="D86" s="483"/>
      <c r="E86" s="483"/>
      <c r="F86" s="216" t="s">
        <v>844</v>
      </c>
      <c r="G86" s="272">
        <v>0.55000000000000004</v>
      </c>
      <c r="H86" s="214">
        <v>0.57023999999999997</v>
      </c>
      <c r="I86" s="213">
        <v>707.32</v>
      </c>
      <c r="J86" s="213">
        <v>403</v>
      </c>
      <c r="K86" s="211"/>
      <c r="L86" s="213">
        <v>403</v>
      </c>
      <c r="M86" s="213">
        <v>0</v>
      </c>
      <c r="N86" s="211"/>
      <c r="O86" s="210"/>
      <c r="P86" s="209"/>
      <c r="BZ86" s="118"/>
      <c r="CB86" s="82" t="s">
        <v>846</v>
      </c>
      <c r="CC86" s="147"/>
      <c r="CD86" s="109"/>
    </row>
    <row r="87" spans="1:83" s="92" customFormat="1" ht="15" hidden="1" x14ac:dyDescent="0.25">
      <c r="A87" s="280" t="s">
        <v>867</v>
      </c>
      <c r="B87" s="279" t="s">
        <v>977</v>
      </c>
      <c r="C87" s="484" t="s">
        <v>976</v>
      </c>
      <c r="D87" s="484"/>
      <c r="E87" s="484"/>
      <c r="F87" s="278" t="s">
        <v>53</v>
      </c>
      <c r="G87" s="281">
        <v>1.6E-2</v>
      </c>
      <c r="H87" s="286">
        <v>1.6588800000000001E-2</v>
      </c>
      <c r="I87" s="275">
        <v>0</v>
      </c>
      <c r="J87" s="275">
        <v>0</v>
      </c>
      <c r="K87" s="276"/>
      <c r="L87" s="276"/>
      <c r="M87" s="276"/>
      <c r="N87" s="275">
        <v>0</v>
      </c>
      <c r="O87" s="210"/>
      <c r="P87" s="274"/>
      <c r="BZ87" s="118"/>
      <c r="CC87" s="147" t="s">
        <v>976</v>
      </c>
      <c r="CD87" s="109"/>
    </row>
    <row r="88" spans="1:83" s="92" customFormat="1" ht="78.75" hidden="1" x14ac:dyDescent="0.25">
      <c r="A88" s="218" t="s">
        <v>894</v>
      </c>
      <c r="B88" s="217" t="s">
        <v>975</v>
      </c>
      <c r="C88" s="483" t="s">
        <v>974</v>
      </c>
      <c r="D88" s="483"/>
      <c r="E88" s="483"/>
      <c r="F88" s="216" t="s">
        <v>54</v>
      </c>
      <c r="G88" s="273">
        <v>440</v>
      </c>
      <c r="H88" s="215">
        <v>456.19200000000001</v>
      </c>
      <c r="I88" s="213">
        <v>248.42</v>
      </c>
      <c r="J88" s="212">
        <v>113327</v>
      </c>
      <c r="K88" s="211"/>
      <c r="L88" s="211"/>
      <c r="M88" s="211"/>
      <c r="N88" s="212">
        <v>113327</v>
      </c>
      <c r="O88" s="210"/>
      <c r="P88" s="209"/>
      <c r="BZ88" s="118"/>
      <c r="CC88" s="147"/>
      <c r="CD88" s="109"/>
      <c r="CE88" s="82" t="s">
        <v>974</v>
      </c>
    </row>
    <row r="89" spans="1:83" s="92" customFormat="1" ht="15" hidden="1" x14ac:dyDescent="0.25">
      <c r="A89" s="218"/>
      <c r="B89" s="217" t="s">
        <v>973</v>
      </c>
      <c r="C89" s="483" t="s">
        <v>972</v>
      </c>
      <c r="D89" s="483"/>
      <c r="E89" s="483"/>
      <c r="F89" s="216" t="s">
        <v>53</v>
      </c>
      <c r="G89" s="215">
        <v>2.4E-2</v>
      </c>
      <c r="H89" s="284">
        <v>2.4883200000000001E-2</v>
      </c>
      <c r="I89" s="212">
        <v>80220.91</v>
      </c>
      <c r="J89" s="212">
        <v>1996</v>
      </c>
      <c r="K89" s="211"/>
      <c r="L89" s="211"/>
      <c r="M89" s="211"/>
      <c r="N89" s="212">
        <v>1996</v>
      </c>
      <c r="O89" s="210"/>
      <c r="P89" s="209"/>
      <c r="BZ89" s="118"/>
      <c r="CB89" s="82" t="s">
        <v>972</v>
      </c>
      <c r="CC89" s="147"/>
      <c r="CD89" s="109"/>
    </row>
    <row r="90" spans="1:83" s="92" customFormat="1" ht="15" hidden="1" x14ac:dyDescent="0.25">
      <c r="A90" s="280" t="s">
        <v>867</v>
      </c>
      <c r="B90" s="279" t="s">
        <v>971</v>
      </c>
      <c r="C90" s="484" t="s">
        <v>970</v>
      </c>
      <c r="D90" s="484"/>
      <c r="E90" s="484"/>
      <c r="F90" s="278" t="s">
        <v>600</v>
      </c>
      <c r="G90" s="277">
        <v>230</v>
      </c>
      <c r="H90" s="281">
        <v>238.464</v>
      </c>
      <c r="I90" s="275">
        <v>0</v>
      </c>
      <c r="J90" s="275">
        <v>0</v>
      </c>
      <c r="K90" s="276"/>
      <c r="L90" s="276"/>
      <c r="M90" s="276"/>
      <c r="N90" s="275">
        <v>0</v>
      </c>
      <c r="O90" s="210"/>
      <c r="P90" s="274"/>
      <c r="BZ90" s="118"/>
      <c r="CC90" s="147" t="s">
        <v>970</v>
      </c>
      <c r="CD90" s="109"/>
    </row>
    <row r="91" spans="1:83" s="92" customFormat="1" ht="43.5" customHeight="1" x14ac:dyDescent="0.25">
      <c r="A91" s="94" t="s">
        <v>69</v>
      </c>
      <c r="B91" s="123" t="s">
        <v>651</v>
      </c>
      <c r="C91" s="465" t="s">
        <v>649</v>
      </c>
      <c r="D91" s="466"/>
      <c r="E91" s="467"/>
      <c r="F91" s="94" t="s">
        <v>650</v>
      </c>
      <c r="G91" s="95"/>
      <c r="H91" s="125">
        <v>0.48</v>
      </c>
      <c r="I91" s="93">
        <v>16461.560000000001</v>
      </c>
      <c r="J91" s="93">
        <v>16145</v>
      </c>
      <c r="K91" s="93">
        <v>6907</v>
      </c>
      <c r="L91" s="124">
        <v>982</v>
      </c>
      <c r="M91" s="93">
        <v>8244</v>
      </c>
      <c r="N91" s="124">
        <v>12</v>
      </c>
      <c r="O91" s="120">
        <v>8.3000000000000007</v>
      </c>
      <c r="P91" s="124">
        <v>8.74</v>
      </c>
      <c r="BZ91" s="118"/>
      <c r="CA91" s="82" t="s">
        <v>649</v>
      </c>
      <c r="CC91" s="147"/>
      <c r="CD91" s="109"/>
    </row>
    <row r="92" spans="1:83" s="92" customFormat="1" ht="15" hidden="1" x14ac:dyDescent="0.25">
      <c r="A92" s="218"/>
      <c r="B92" s="217" t="s">
        <v>962</v>
      </c>
      <c r="C92" s="483" t="s">
        <v>961</v>
      </c>
      <c r="D92" s="483"/>
      <c r="E92" s="483"/>
      <c r="F92" s="216" t="s">
        <v>810</v>
      </c>
      <c r="G92" s="270">
        <v>17.3</v>
      </c>
      <c r="H92" s="215">
        <v>8.3040000000000003</v>
      </c>
      <c r="I92" s="213">
        <v>831.82</v>
      </c>
      <c r="J92" s="212">
        <v>6907</v>
      </c>
      <c r="K92" s="212">
        <v>6907</v>
      </c>
      <c r="L92" s="211"/>
      <c r="M92" s="211"/>
      <c r="N92" s="211"/>
      <c r="O92" s="210"/>
      <c r="P92" s="209"/>
      <c r="BZ92" s="118"/>
      <c r="CB92" s="82" t="s">
        <v>961</v>
      </c>
      <c r="CC92" s="147"/>
      <c r="CD92" s="109"/>
    </row>
    <row r="93" spans="1:83" s="92" customFormat="1" ht="15" hidden="1" x14ac:dyDescent="0.25">
      <c r="A93" s="218"/>
      <c r="B93" s="217" t="s">
        <v>42</v>
      </c>
      <c r="C93" s="483" t="s">
        <v>852</v>
      </c>
      <c r="D93" s="483"/>
      <c r="E93" s="483"/>
      <c r="F93" s="216" t="s">
        <v>810</v>
      </c>
      <c r="G93" s="270">
        <v>18.2</v>
      </c>
      <c r="H93" s="215">
        <v>8.7360000000000007</v>
      </c>
      <c r="I93" s="213">
        <v>0</v>
      </c>
      <c r="J93" s="213">
        <v>0</v>
      </c>
      <c r="K93" s="211"/>
      <c r="L93" s="211"/>
      <c r="M93" s="213">
        <v>0</v>
      </c>
      <c r="N93" s="211"/>
      <c r="O93" s="210"/>
      <c r="P93" s="209"/>
      <c r="BZ93" s="118"/>
      <c r="CB93" s="82" t="s">
        <v>852</v>
      </c>
      <c r="CC93" s="147"/>
      <c r="CD93" s="109"/>
    </row>
    <row r="94" spans="1:83" s="92" customFormat="1" ht="22.5" hidden="1" x14ac:dyDescent="0.25">
      <c r="A94" s="218"/>
      <c r="B94" s="217" t="s">
        <v>847</v>
      </c>
      <c r="C94" s="483" t="s">
        <v>846</v>
      </c>
      <c r="D94" s="483"/>
      <c r="E94" s="483"/>
      <c r="F94" s="216" t="s">
        <v>844</v>
      </c>
      <c r="G94" s="270">
        <v>1.8</v>
      </c>
      <c r="H94" s="215">
        <v>0.86399999999999999</v>
      </c>
      <c r="I94" s="213">
        <v>707.32</v>
      </c>
      <c r="J94" s="213">
        <v>611</v>
      </c>
      <c r="K94" s="211"/>
      <c r="L94" s="213">
        <v>611</v>
      </c>
      <c r="M94" s="213">
        <v>0</v>
      </c>
      <c r="N94" s="211"/>
      <c r="O94" s="210"/>
      <c r="P94" s="209"/>
      <c r="BZ94" s="118"/>
      <c r="CB94" s="82" t="s">
        <v>846</v>
      </c>
      <c r="CC94" s="147"/>
      <c r="CD94" s="109"/>
    </row>
    <row r="95" spans="1:83" s="92" customFormat="1" ht="33.75" hidden="1" x14ac:dyDescent="0.25">
      <c r="A95" s="218"/>
      <c r="B95" s="217" t="s">
        <v>969</v>
      </c>
      <c r="C95" s="483" t="s">
        <v>968</v>
      </c>
      <c r="D95" s="483"/>
      <c r="E95" s="483"/>
      <c r="F95" s="216" t="s">
        <v>844</v>
      </c>
      <c r="G95" s="270">
        <v>16.399999999999999</v>
      </c>
      <c r="H95" s="215">
        <v>7.8719999999999999</v>
      </c>
      <c r="I95" s="213">
        <v>47.07</v>
      </c>
      <c r="J95" s="213">
        <v>371</v>
      </c>
      <c r="K95" s="211"/>
      <c r="L95" s="213">
        <v>371</v>
      </c>
      <c r="M95" s="213">
        <v>0</v>
      </c>
      <c r="N95" s="211"/>
      <c r="O95" s="210"/>
      <c r="P95" s="209"/>
      <c r="BZ95" s="118"/>
      <c r="CB95" s="82" t="s">
        <v>968</v>
      </c>
      <c r="CC95" s="147"/>
      <c r="CD95" s="109"/>
    </row>
    <row r="96" spans="1:83" s="92" customFormat="1" ht="15" hidden="1" x14ac:dyDescent="0.25">
      <c r="A96" s="218"/>
      <c r="B96" s="217" t="s">
        <v>905</v>
      </c>
      <c r="C96" s="483" t="s">
        <v>904</v>
      </c>
      <c r="D96" s="483"/>
      <c r="E96" s="483"/>
      <c r="F96" s="216" t="s">
        <v>65</v>
      </c>
      <c r="G96" s="215">
        <v>0.443</v>
      </c>
      <c r="H96" s="214">
        <v>0.21264</v>
      </c>
      <c r="I96" s="213">
        <v>58.56</v>
      </c>
      <c r="J96" s="213">
        <v>12</v>
      </c>
      <c r="K96" s="211"/>
      <c r="L96" s="211"/>
      <c r="M96" s="211"/>
      <c r="N96" s="213">
        <v>12</v>
      </c>
      <c r="O96" s="210"/>
      <c r="P96" s="209"/>
      <c r="BZ96" s="118"/>
      <c r="CB96" s="82" t="s">
        <v>904</v>
      </c>
      <c r="CC96" s="147"/>
      <c r="CD96" s="109"/>
    </row>
    <row r="97" spans="1:83" s="92" customFormat="1" ht="22.5" hidden="1" x14ac:dyDescent="0.25">
      <c r="A97" s="218" t="s">
        <v>967</v>
      </c>
      <c r="B97" s="217" t="s">
        <v>966</v>
      </c>
      <c r="C97" s="483" t="s">
        <v>965</v>
      </c>
      <c r="D97" s="483"/>
      <c r="E97" s="483"/>
      <c r="F97" s="216" t="s">
        <v>41</v>
      </c>
      <c r="G97" s="273">
        <v>0</v>
      </c>
      <c r="H97" s="273">
        <v>0</v>
      </c>
      <c r="I97" s="213">
        <v>561.04</v>
      </c>
      <c r="J97" s="213">
        <v>0</v>
      </c>
      <c r="K97" s="211"/>
      <c r="L97" s="211"/>
      <c r="M97" s="211"/>
      <c r="N97" s="213">
        <v>0</v>
      </c>
      <c r="O97" s="210"/>
      <c r="P97" s="209"/>
      <c r="BZ97" s="118"/>
      <c r="CC97" s="147"/>
      <c r="CD97" s="109"/>
      <c r="CE97" s="82" t="s">
        <v>965</v>
      </c>
    </row>
    <row r="98" spans="1:83" s="92" customFormat="1" ht="22.5" x14ac:dyDescent="0.25">
      <c r="A98" s="94" t="s">
        <v>72</v>
      </c>
      <c r="B98" s="123" t="s">
        <v>613</v>
      </c>
      <c r="C98" s="465" t="s">
        <v>612</v>
      </c>
      <c r="D98" s="466"/>
      <c r="E98" s="467"/>
      <c r="F98" s="94" t="s">
        <v>53</v>
      </c>
      <c r="G98" s="95"/>
      <c r="H98" s="156">
        <v>0.1376</v>
      </c>
      <c r="I98" s="93">
        <v>45981.3</v>
      </c>
      <c r="J98" s="93">
        <v>6371</v>
      </c>
      <c r="K98" s="93">
        <v>6267</v>
      </c>
      <c r="L98" s="124">
        <v>60</v>
      </c>
      <c r="M98" s="124">
        <v>44</v>
      </c>
      <c r="N98" s="121"/>
      <c r="O98" s="124">
        <v>7.98</v>
      </c>
      <c r="P98" s="124">
        <v>0.05</v>
      </c>
      <c r="BZ98" s="118"/>
      <c r="CA98" s="82" t="s">
        <v>612</v>
      </c>
      <c r="CC98" s="147"/>
      <c r="CD98" s="109"/>
    </row>
    <row r="99" spans="1:83" s="92" customFormat="1" ht="15" hidden="1" x14ac:dyDescent="0.25">
      <c r="A99" s="218"/>
      <c r="B99" s="217" t="s">
        <v>854</v>
      </c>
      <c r="C99" s="483" t="s">
        <v>853</v>
      </c>
      <c r="D99" s="483"/>
      <c r="E99" s="483"/>
      <c r="F99" s="216" t="s">
        <v>810</v>
      </c>
      <c r="G99" s="273">
        <v>58</v>
      </c>
      <c r="H99" s="271">
        <v>7.9808000000000003</v>
      </c>
      <c r="I99" s="213">
        <v>785.26</v>
      </c>
      <c r="J99" s="212">
        <v>6267</v>
      </c>
      <c r="K99" s="212">
        <v>6267</v>
      </c>
      <c r="L99" s="211"/>
      <c r="M99" s="211"/>
      <c r="N99" s="211"/>
      <c r="O99" s="210"/>
      <c r="P99" s="209"/>
      <c r="BZ99" s="118"/>
      <c r="CB99" s="82" t="s">
        <v>853</v>
      </c>
      <c r="CC99" s="147"/>
      <c r="CD99" s="109"/>
    </row>
    <row r="100" spans="1:83" s="92" customFormat="1" ht="15" hidden="1" x14ac:dyDescent="0.25">
      <c r="A100" s="218"/>
      <c r="B100" s="217" t="s">
        <v>42</v>
      </c>
      <c r="C100" s="483" t="s">
        <v>852</v>
      </c>
      <c r="D100" s="483"/>
      <c r="E100" s="483"/>
      <c r="F100" s="216" t="s">
        <v>810</v>
      </c>
      <c r="G100" s="272">
        <v>0.33</v>
      </c>
      <c r="H100" s="283">
        <v>4.5407999999999997E-2</v>
      </c>
      <c r="I100" s="213">
        <v>0</v>
      </c>
      <c r="J100" s="213">
        <v>0</v>
      </c>
      <c r="K100" s="211"/>
      <c r="L100" s="211"/>
      <c r="M100" s="213">
        <v>0</v>
      </c>
      <c r="N100" s="211"/>
      <c r="O100" s="210"/>
      <c r="P100" s="209"/>
      <c r="BZ100" s="118"/>
      <c r="CB100" s="82" t="s">
        <v>852</v>
      </c>
      <c r="CC100" s="147"/>
      <c r="CD100" s="109"/>
    </row>
    <row r="101" spans="1:83" s="92" customFormat="1" ht="22.5" hidden="1" x14ac:dyDescent="0.25">
      <c r="A101" s="218"/>
      <c r="B101" s="217" t="s">
        <v>887</v>
      </c>
      <c r="C101" s="483" t="s">
        <v>886</v>
      </c>
      <c r="D101" s="483"/>
      <c r="E101" s="483"/>
      <c r="F101" s="216" t="s">
        <v>844</v>
      </c>
      <c r="G101" s="272">
        <v>0.14000000000000001</v>
      </c>
      <c r="H101" s="283">
        <v>1.9264E-2</v>
      </c>
      <c r="I101" s="212">
        <v>2155.92</v>
      </c>
      <c r="J101" s="213">
        <v>42</v>
      </c>
      <c r="K101" s="211"/>
      <c r="L101" s="213">
        <v>42</v>
      </c>
      <c r="M101" s="213">
        <v>0</v>
      </c>
      <c r="N101" s="211"/>
      <c r="O101" s="210"/>
      <c r="P101" s="209"/>
      <c r="BZ101" s="118"/>
      <c r="CB101" s="82" t="s">
        <v>886</v>
      </c>
      <c r="CC101" s="147"/>
      <c r="CD101" s="109"/>
    </row>
    <row r="102" spans="1:83" s="92" customFormat="1" ht="22.5" hidden="1" x14ac:dyDescent="0.25">
      <c r="A102" s="218"/>
      <c r="B102" s="217" t="s">
        <v>847</v>
      </c>
      <c r="C102" s="483" t="s">
        <v>846</v>
      </c>
      <c r="D102" s="483"/>
      <c r="E102" s="483"/>
      <c r="F102" s="216" t="s">
        <v>844</v>
      </c>
      <c r="G102" s="272">
        <v>0.19</v>
      </c>
      <c r="H102" s="283">
        <v>2.6144000000000001E-2</v>
      </c>
      <c r="I102" s="213">
        <v>707.32</v>
      </c>
      <c r="J102" s="213">
        <v>18</v>
      </c>
      <c r="K102" s="211"/>
      <c r="L102" s="213">
        <v>18</v>
      </c>
      <c r="M102" s="213">
        <v>0</v>
      </c>
      <c r="N102" s="211"/>
      <c r="O102" s="210"/>
      <c r="P102" s="209"/>
      <c r="BZ102" s="118"/>
      <c r="CB102" s="82" t="s">
        <v>846</v>
      </c>
      <c r="CC102" s="147"/>
      <c r="CD102" s="109"/>
    </row>
    <row r="103" spans="1:83" s="92" customFormat="1" ht="15" hidden="1" x14ac:dyDescent="0.25">
      <c r="A103" s="280" t="s">
        <v>867</v>
      </c>
      <c r="B103" s="279" t="s">
        <v>964</v>
      </c>
      <c r="C103" s="484" t="s">
        <v>963</v>
      </c>
      <c r="D103" s="484"/>
      <c r="E103" s="484"/>
      <c r="F103" s="278" t="s">
        <v>53</v>
      </c>
      <c r="G103" s="277">
        <v>1</v>
      </c>
      <c r="H103" s="285">
        <v>0.1376</v>
      </c>
      <c r="I103" s="275">
        <v>0</v>
      </c>
      <c r="J103" s="275">
        <v>0</v>
      </c>
      <c r="K103" s="276"/>
      <c r="L103" s="276"/>
      <c r="M103" s="276"/>
      <c r="N103" s="275">
        <v>0</v>
      </c>
      <c r="O103" s="210"/>
      <c r="P103" s="274"/>
      <c r="BZ103" s="118"/>
      <c r="CC103" s="147" t="s">
        <v>963</v>
      </c>
      <c r="CD103" s="109"/>
    </row>
    <row r="104" spans="1:83" s="92" customFormat="1" ht="67.5" x14ac:dyDescent="0.25">
      <c r="A104" s="94" t="s">
        <v>73</v>
      </c>
      <c r="B104" s="123" t="s">
        <v>611</v>
      </c>
      <c r="C104" s="465" t="s">
        <v>610</v>
      </c>
      <c r="D104" s="466"/>
      <c r="E104" s="467"/>
      <c r="F104" s="94" t="s">
        <v>53</v>
      </c>
      <c r="G104" s="95"/>
      <c r="H104" s="156">
        <v>0.1376</v>
      </c>
      <c r="I104" s="93">
        <v>133510.26</v>
      </c>
      <c r="J104" s="93">
        <v>18371</v>
      </c>
      <c r="K104" s="121"/>
      <c r="L104" s="121"/>
      <c r="M104" s="121"/>
      <c r="N104" s="93">
        <v>18371</v>
      </c>
      <c r="O104" s="119">
        <v>0</v>
      </c>
      <c r="P104" s="119">
        <v>0</v>
      </c>
      <c r="BZ104" s="118"/>
      <c r="CA104" s="82" t="s">
        <v>610</v>
      </c>
      <c r="CC104" s="147"/>
      <c r="CD104" s="109"/>
    </row>
    <row r="105" spans="1:83" s="92" customFormat="1" ht="14.25" customHeight="1" x14ac:dyDescent="0.25">
      <c r="A105" s="94" t="s">
        <v>265</v>
      </c>
      <c r="B105" s="123" t="s">
        <v>648</v>
      </c>
      <c r="C105" s="465" t="s">
        <v>647</v>
      </c>
      <c r="D105" s="466"/>
      <c r="E105" s="467"/>
      <c r="F105" s="94" t="s">
        <v>92</v>
      </c>
      <c r="G105" s="95"/>
      <c r="H105" s="125">
        <v>0.48</v>
      </c>
      <c r="I105" s="93">
        <v>17597.53</v>
      </c>
      <c r="J105" s="93">
        <v>8465</v>
      </c>
      <c r="K105" s="93">
        <v>6428</v>
      </c>
      <c r="L105" s="124">
        <v>36</v>
      </c>
      <c r="M105" s="124">
        <v>18</v>
      </c>
      <c r="N105" s="93">
        <v>1983</v>
      </c>
      <c r="O105" s="124">
        <v>7.73</v>
      </c>
      <c r="P105" s="124">
        <v>0.02</v>
      </c>
      <c r="BZ105" s="118"/>
      <c r="CA105" s="82" t="s">
        <v>647</v>
      </c>
      <c r="CC105" s="147"/>
      <c r="CD105" s="109"/>
    </row>
    <row r="106" spans="1:83" s="92" customFormat="1" ht="15" hidden="1" x14ac:dyDescent="0.25">
      <c r="A106" s="218"/>
      <c r="B106" s="217" t="s">
        <v>962</v>
      </c>
      <c r="C106" s="483" t="s">
        <v>961</v>
      </c>
      <c r="D106" s="483"/>
      <c r="E106" s="483"/>
      <c r="F106" s="216" t="s">
        <v>810</v>
      </c>
      <c r="G106" s="270">
        <v>16.100000000000001</v>
      </c>
      <c r="H106" s="215">
        <v>7.7279999999999998</v>
      </c>
      <c r="I106" s="213">
        <v>831.82</v>
      </c>
      <c r="J106" s="212">
        <v>6428</v>
      </c>
      <c r="K106" s="212">
        <v>6428</v>
      </c>
      <c r="L106" s="211"/>
      <c r="M106" s="211"/>
      <c r="N106" s="211"/>
      <c r="O106" s="210"/>
      <c r="P106" s="209"/>
      <c r="BZ106" s="118"/>
      <c r="CB106" s="82" t="s">
        <v>961</v>
      </c>
      <c r="CC106" s="147"/>
      <c r="CD106" s="109"/>
    </row>
    <row r="107" spans="1:83" s="92" customFormat="1" ht="15" hidden="1" x14ac:dyDescent="0.25">
      <c r="A107" s="218"/>
      <c r="B107" s="217" t="s">
        <v>42</v>
      </c>
      <c r="C107" s="483" t="s">
        <v>852</v>
      </c>
      <c r="D107" s="483"/>
      <c r="E107" s="483"/>
      <c r="F107" s="216" t="s">
        <v>810</v>
      </c>
      <c r="G107" s="272">
        <v>0.05</v>
      </c>
      <c r="H107" s="215">
        <v>2.4E-2</v>
      </c>
      <c r="I107" s="213">
        <v>0</v>
      </c>
      <c r="J107" s="213">
        <v>0</v>
      </c>
      <c r="K107" s="211"/>
      <c r="L107" s="211"/>
      <c r="M107" s="213">
        <v>0</v>
      </c>
      <c r="N107" s="211"/>
      <c r="O107" s="210"/>
      <c r="P107" s="209"/>
      <c r="BZ107" s="118"/>
      <c r="CB107" s="82" t="s">
        <v>852</v>
      </c>
      <c r="CC107" s="147"/>
      <c r="CD107" s="109"/>
    </row>
    <row r="108" spans="1:83" s="92" customFormat="1" ht="22.5" hidden="1" x14ac:dyDescent="0.25">
      <c r="A108" s="218"/>
      <c r="B108" s="217" t="s">
        <v>847</v>
      </c>
      <c r="C108" s="483" t="s">
        <v>846</v>
      </c>
      <c r="D108" s="483"/>
      <c r="E108" s="483"/>
      <c r="F108" s="216" t="s">
        <v>844</v>
      </c>
      <c r="G108" s="215">
        <v>4.5999999999999999E-2</v>
      </c>
      <c r="H108" s="214">
        <v>2.2079999999999999E-2</v>
      </c>
      <c r="I108" s="213">
        <v>707.32</v>
      </c>
      <c r="J108" s="213">
        <v>16</v>
      </c>
      <c r="K108" s="211"/>
      <c r="L108" s="213">
        <v>16</v>
      </c>
      <c r="M108" s="213">
        <v>0</v>
      </c>
      <c r="N108" s="211"/>
      <c r="O108" s="210"/>
      <c r="P108" s="209"/>
      <c r="BZ108" s="118"/>
      <c r="CB108" s="82" t="s">
        <v>846</v>
      </c>
      <c r="CC108" s="147"/>
      <c r="CD108" s="109"/>
    </row>
    <row r="109" spans="1:83" s="92" customFormat="1" ht="15" hidden="1" x14ac:dyDescent="0.25">
      <c r="A109" s="218"/>
      <c r="B109" s="217" t="s">
        <v>960</v>
      </c>
      <c r="C109" s="483" t="s">
        <v>959</v>
      </c>
      <c r="D109" s="483"/>
      <c r="E109" s="483"/>
      <c r="F109" s="216" t="s">
        <v>844</v>
      </c>
      <c r="G109" s="273">
        <v>6</v>
      </c>
      <c r="H109" s="272">
        <v>2.88</v>
      </c>
      <c r="I109" s="213">
        <v>7</v>
      </c>
      <c r="J109" s="213">
        <v>20</v>
      </c>
      <c r="K109" s="211"/>
      <c r="L109" s="213">
        <v>20</v>
      </c>
      <c r="M109" s="213">
        <v>0</v>
      </c>
      <c r="N109" s="211"/>
      <c r="O109" s="210"/>
      <c r="P109" s="209"/>
      <c r="BZ109" s="118"/>
      <c r="CB109" s="82" t="s">
        <v>959</v>
      </c>
      <c r="CC109" s="147"/>
      <c r="CD109" s="109"/>
    </row>
    <row r="110" spans="1:83" s="92" customFormat="1" ht="15" hidden="1" x14ac:dyDescent="0.25">
      <c r="A110" s="218"/>
      <c r="B110" s="217" t="s">
        <v>958</v>
      </c>
      <c r="C110" s="483" t="s">
        <v>957</v>
      </c>
      <c r="D110" s="483"/>
      <c r="E110" s="483"/>
      <c r="F110" s="216" t="s">
        <v>53</v>
      </c>
      <c r="G110" s="215">
        <v>2E-3</v>
      </c>
      <c r="H110" s="214">
        <v>9.6000000000000002E-4</v>
      </c>
      <c r="I110" s="212">
        <v>157205.76999999999</v>
      </c>
      <c r="J110" s="213">
        <v>151</v>
      </c>
      <c r="K110" s="211"/>
      <c r="L110" s="211"/>
      <c r="M110" s="211"/>
      <c r="N110" s="213">
        <v>151</v>
      </c>
      <c r="O110" s="210"/>
      <c r="P110" s="209"/>
      <c r="BZ110" s="118"/>
      <c r="CB110" s="82" t="s">
        <v>957</v>
      </c>
      <c r="CC110" s="147"/>
      <c r="CD110" s="109"/>
    </row>
    <row r="111" spans="1:83" s="92" customFormat="1" ht="22.5" hidden="1" x14ac:dyDescent="0.25">
      <c r="A111" s="218"/>
      <c r="B111" s="217" t="s">
        <v>956</v>
      </c>
      <c r="C111" s="483" t="s">
        <v>955</v>
      </c>
      <c r="D111" s="483"/>
      <c r="E111" s="483"/>
      <c r="F111" s="216" t="s">
        <v>53</v>
      </c>
      <c r="G111" s="214">
        <v>4.1599999999999996E-3</v>
      </c>
      <c r="H111" s="284">
        <v>1.9968E-3</v>
      </c>
      <c r="I111" s="212">
        <v>736436.11</v>
      </c>
      <c r="J111" s="212">
        <v>1471</v>
      </c>
      <c r="K111" s="211"/>
      <c r="L111" s="211"/>
      <c r="M111" s="211"/>
      <c r="N111" s="212">
        <v>1471</v>
      </c>
      <c r="O111" s="210"/>
      <c r="P111" s="209"/>
      <c r="BZ111" s="118"/>
      <c r="CB111" s="82" t="s">
        <v>955</v>
      </c>
      <c r="CC111" s="147"/>
      <c r="CD111" s="109"/>
    </row>
    <row r="112" spans="1:83" s="92" customFormat="1" ht="15" hidden="1" x14ac:dyDescent="0.25">
      <c r="A112" s="218"/>
      <c r="B112" s="217" t="s">
        <v>954</v>
      </c>
      <c r="C112" s="483" t="s">
        <v>953</v>
      </c>
      <c r="D112" s="483"/>
      <c r="E112" s="483"/>
      <c r="F112" s="216" t="s">
        <v>65</v>
      </c>
      <c r="G112" s="273">
        <v>6</v>
      </c>
      <c r="H112" s="272">
        <v>2.88</v>
      </c>
      <c r="I112" s="213">
        <v>95.15</v>
      </c>
      <c r="J112" s="213">
        <v>274</v>
      </c>
      <c r="K112" s="211"/>
      <c r="L112" s="211"/>
      <c r="M112" s="211"/>
      <c r="N112" s="213">
        <v>274</v>
      </c>
      <c r="O112" s="210"/>
      <c r="P112" s="209"/>
      <c r="BZ112" s="118"/>
      <c r="CB112" s="82" t="s">
        <v>953</v>
      </c>
      <c r="CC112" s="147"/>
      <c r="CD112" s="109"/>
    </row>
    <row r="113" spans="1:82" s="92" customFormat="1" ht="15" hidden="1" x14ac:dyDescent="0.25">
      <c r="A113" s="218"/>
      <c r="B113" s="217" t="s">
        <v>952</v>
      </c>
      <c r="C113" s="483" t="s">
        <v>951</v>
      </c>
      <c r="D113" s="483"/>
      <c r="E113" s="483"/>
      <c r="F113" s="216" t="s">
        <v>53</v>
      </c>
      <c r="G113" s="214">
        <v>5.0000000000000002E-5</v>
      </c>
      <c r="H113" s="283">
        <v>2.4000000000000001E-5</v>
      </c>
      <c r="I113" s="212">
        <v>1924548.09</v>
      </c>
      <c r="J113" s="213">
        <v>46</v>
      </c>
      <c r="K113" s="211"/>
      <c r="L113" s="211"/>
      <c r="M113" s="211"/>
      <c r="N113" s="213">
        <v>46</v>
      </c>
      <c r="O113" s="210"/>
      <c r="P113" s="209"/>
      <c r="BZ113" s="118"/>
      <c r="CB113" s="82" t="s">
        <v>951</v>
      </c>
      <c r="CC113" s="147"/>
      <c r="CD113" s="109"/>
    </row>
    <row r="114" spans="1:82" s="92" customFormat="1" ht="15" hidden="1" x14ac:dyDescent="0.25">
      <c r="A114" s="218"/>
      <c r="B114" s="217" t="s">
        <v>950</v>
      </c>
      <c r="C114" s="483" t="s">
        <v>949</v>
      </c>
      <c r="D114" s="483"/>
      <c r="E114" s="483"/>
      <c r="F114" s="216" t="s">
        <v>53</v>
      </c>
      <c r="G114" s="214">
        <v>2.0000000000000002E-5</v>
      </c>
      <c r="H114" s="284">
        <v>9.5999999999999996E-6</v>
      </c>
      <c r="I114" s="212">
        <v>166509.70000000001</v>
      </c>
      <c r="J114" s="213">
        <v>2</v>
      </c>
      <c r="K114" s="211"/>
      <c r="L114" s="211"/>
      <c r="M114" s="211"/>
      <c r="N114" s="213">
        <v>2</v>
      </c>
      <c r="O114" s="210"/>
      <c r="P114" s="209"/>
      <c r="BZ114" s="118"/>
      <c r="CB114" s="82" t="s">
        <v>949</v>
      </c>
      <c r="CC114" s="147"/>
      <c r="CD114" s="109"/>
    </row>
    <row r="115" spans="1:82" s="92" customFormat="1" ht="56.25" hidden="1" x14ac:dyDescent="0.25">
      <c r="A115" s="218"/>
      <c r="B115" s="217" t="s">
        <v>948</v>
      </c>
      <c r="C115" s="483" t="s">
        <v>947</v>
      </c>
      <c r="D115" s="483"/>
      <c r="E115" s="483"/>
      <c r="F115" s="216" t="s">
        <v>54</v>
      </c>
      <c r="G115" s="270">
        <v>1.4</v>
      </c>
      <c r="H115" s="215">
        <v>0.67200000000000004</v>
      </c>
      <c r="I115" s="213">
        <v>58.75</v>
      </c>
      <c r="J115" s="213">
        <v>39</v>
      </c>
      <c r="K115" s="211"/>
      <c r="L115" s="211"/>
      <c r="M115" s="211"/>
      <c r="N115" s="213">
        <v>39</v>
      </c>
      <c r="O115" s="210"/>
      <c r="P115" s="209"/>
      <c r="BZ115" s="118"/>
      <c r="CB115" s="82" t="s">
        <v>947</v>
      </c>
      <c r="CC115" s="147"/>
      <c r="CD115" s="109"/>
    </row>
    <row r="116" spans="1:82" s="92" customFormat="1" ht="45" x14ac:dyDescent="0.25">
      <c r="A116" s="94" t="s">
        <v>76</v>
      </c>
      <c r="B116" s="123" t="s">
        <v>646</v>
      </c>
      <c r="C116" s="465" t="s">
        <v>645</v>
      </c>
      <c r="D116" s="466"/>
      <c r="E116" s="467"/>
      <c r="F116" s="94" t="s">
        <v>41</v>
      </c>
      <c r="G116" s="95"/>
      <c r="H116" s="122">
        <v>48</v>
      </c>
      <c r="I116" s="93">
        <v>25.97</v>
      </c>
      <c r="J116" s="93">
        <v>1247</v>
      </c>
      <c r="K116" s="121"/>
      <c r="L116" s="121"/>
      <c r="M116" s="121"/>
      <c r="N116" s="93">
        <v>1247</v>
      </c>
      <c r="O116" s="119">
        <v>0</v>
      </c>
      <c r="P116" s="119">
        <v>0</v>
      </c>
      <c r="BZ116" s="118"/>
      <c r="CA116" s="82" t="s">
        <v>645</v>
      </c>
      <c r="CC116" s="147"/>
      <c r="CD116" s="109"/>
    </row>
    <row r="117" spans="1:82" s="92" customFormat="1" ht="32.25" customHeight="1" x14ac:dyDescent="0.25">
      <c r="A117" s="94" t="s">
        <v>77</v>
      </c>
      <c r="B117" s="123" t="s">
        <v>638</v>
      </c>
      <c r="C117" s="465" t="s">
        <v>637</v>
      </c>
      <c r="D117" s="466"/>
      <c r="E117" s="467"/>
      <c r="F117" s="94" t="s">
        <v>65</v>
      </c>
      <c r="G117" s="95"/>
      <c r="H117" s="150">
        <v>0.4</v>
      </c>
      <c r="I117" s="93">
        <v>49765.81</v>
      </c>
      <c r="J117" s="93">
        <v>20040</v>
      </c>
      <c r="K117" s="93">
        <v>17060</v>
      </c>
      <c r="L117" s="124">
        <v>114</v>
      </c>
      <c r="M117" s="124">
        <v>133</v>
      </c>
      <c r="N117" s="93">
        <v>2733</v>
      </c>
      <c r="O117" s="124">
        <v>24.32</v>
      </c>
      <c r="P117" s="124">
        <v>0.16</v>
      </c>
      <c r="BZ117" s="118"/>
      <c r="CA117" s="82" t="s">
        <v>637</v>
      </c>
      <c r="CC117" s="147"/>
      <c r="CD117" s="109"/>
    </row>
    <row r="118" spans="1:82" s="92" customFormat="1" ht="15" hidden="1" x14ac:dyDescent="0.25">
      <c r="A118" s="218"/>
      <c r="B118" s="217" t="s">
        <v>946</v>
      </c>
      <c r="C118" s="483" t="s">
        <v>945</v>
      </c>
      <c r="D118" s="483"/>
      <c r="E118" s="483"/>
      <c r="F118" s="216" t="s">
        <v>810</v>
      </c>
      <c r="G118" s="270">
        <v>60.8</v>
      </c>
      <c r="H118" s="272">
        <v>24.32</v>
      </c>
      <c r="I118" s="213">
        <v>701.46</v>
      </c>
      <c r="J118" s="212">
        <v>17060</v>
      </c>
      <c r="K118" s="212">
        <v>17060</v>
      </c>
      <c r="L118" s="211"/>
      <c r="M118" s="211"/>
      <c r="N118" s="211"/>
      <c r="O118" s="210"/>
      <c r="P118" s="209"/>
      <c r="BZ118" s="118"/>
      <c r="CB118" s="82" t="s">
        <v>945</v>
      </c>
      <c r="CC118" s="147"/>
      <c r="CD118" s="109"/>
    </row>
    <row r="119" spans="1:82" s="92" customFormat="1" ht="15" hidden="1" x14ac:dyDescent="0.25">
      <c r="A119" s="218"/>
      <c r="B119" s="217" t="s">
        <v>42</v>
      </c>
      <c r="C119" s="483" t="s">
        <v>852</v>
      </c>
      <c r="D119" s="483"/>
      <c r="E119" s="483"/>
      <c r="F119" s="216" t="s">
        <v>810</v>
      </c>
      <c r="G119" s="270">
        <v>0.4</v>
      </c>
      <c r="H119" s="272">
        <v>0.16</v>
      </c>
      <c r="I119" s="213">
        <v>0</v>
      </c>
      <c r="J119" s="213">
        <v>0</v>
      </c>
      <c r="K119" s="211"/>
      <c r="L119" s="211"/>
      <c r="M119" s="213">
        <v>0</v>
      </c>
      <c r="N119" s="211"/>
      <c r="O119" s="210"/>
      <c r="P119" s="209"/>
      <c r="BZ119" s="118"/>
      <c r="CB119" s="82" t="s">
        <v>852</v>
      </c>
      <c r="CC119" s="147"/>
      <c r="CD119" s="109"/>
    </row>
    <row r="120" spans="1:82" s="92" customFormat="1" ht="22.5" hidden="1" x14ac:dyDescent="0.25">
      <c r="A120" s="218"/>
      <c r="B120" s="217" t="s">
        <v>851</v>
      </c>
      <c r="C120" s="483" t="s">
        <v>850</v>
      </c>
      <c r="D120" s="483"/>
      <c r="E120" s="483"/>
      <c r="F120" s="216" t="s">
        <v>844</v>
      </c>
      <c r="G120" s="272">
        <v>0.23</v>
      </c>
      <c r="H120" s="215">
        <v>9.1999999999999998E-2</v>
      </c>
      <c r="I120" s="213">
        <v>10.86</v>
      </c>
      <c r="J120" s="213">
        <v>1</v>
      </c>
      <c r="K120" s="211"/>
      <c r="L120" s="213">
        <v>1</v>
      </c>
      <c r="M120" s="213">
        <v>0</v>
      </c>
      <c r="N120" s="211"/>
      <c r="O120" s="210"/>
      <c r="P120" s="209"/>
      <c r="BZ120" s="118"/>
      <c r="CB120" s="82" t="s">
        <v>850</v>
      </c>
      <c r="CC120" s="147"/>
      <c r="CD120" s="109"/>
    </row>
    <row r="121" spans="1:82" s="92" customFormat="1" ht="22.5" hidden="1" x14ac:dyDescent="0.25">
      <c r="A121" s="218"/>
      <c r="B121" s="217" t="s">
        <v>847</v>
      </c>
      <c r="C121" s="483" t="s">
        <v>846</v>
      </c>
      <c r="D121" s="483"/>
      <c r="E121" s="483"/>
      <c r="F121" s="216" t="s">
        <v>844</v>
      </c>
      <c r="G121" s="270">
        <v>0.4</v>
      </c>
      <c r="H121" s="272">
        <v>0.16</v>
      </c>
      <c r="I121" s="213">
        <v>707.32</v>
      </c>
      <c r="J121" s="213">
        <v>113</v>
      </c>
      <c r="K121" s="211"/>
      <c r="L121" s="213">
        <v>113</v>
      </c>
      <c r="M121" s="213">
        <v>0</v>
      </c>
      <c r="N121" s="211"/>
      <c r="O121" s="210"/>
      <c r="P121" s="209"/>
      <c r="BZ121" s="118"/>
      <c r="CB121" s="82" t="s">
        <v>846</v>
      </c>
      <c r="CC121" s="147"/>
      <c r="CD121" s="109"/>
    </row>
    <row r="122" spans="1:82" s="92" customFormat="1" ht="15" hidden="1" x14ac:dyDescent="0.25">
      <c r="A122" s="218"/>
      <c r="B122" s="217" t="s">
        <v>905</v>
      </c>
      <c r="C122" s="483" t="s">
        <v>904</v>
      </c>
      <c r="D122" s="483"/>
      <c r="E122" s="483"/>
      <c r="F122" s="216" t="s">
        <v>65</v>
      </c>
      <c r="G122" s="271">
        <v>1.37E-2</v>
      </c>
      <c r="H122" s="214">
        <v>5.4799999999999996E-3</v>
      </c>
      <c r="I122" s="213">
        <v>58.56</v>
      </c>
      <c r="J122" s="213">
        <v>0</v>
      </c>
      <c r="K122" s="211"/>
      <c r="L122" s="211"/>
      <c r="M122" s="211"/>
      <c r="N122" s="213">
        <v>0</v>
      </c>
      <c r="O122" s="210"/>
      <c r="P122" s="209"/>
      <c r="BZ122" s="118"/>
      <c r="CB122" s="82" t="s">
        <v>904</v>
      </c>
      <c r="CC122" s="147"/>
      <c r="CD122" s="109"/>
    </row>
    <row r="123" spans="1:82" s="92" customFormat="1" ht="15" hidden="1" x14ac:dyDescent="0.25">
      <c r="A123" s="218"/>
      <c r="B123" s="217" t="s">
        <v>898</v>
      </c>
      <c r="C123" s="483" t="s">
        <v>897</v>
      </c>
      <c r="D123" s="483"/>
      <c r="E123" s="483"/>
      <c r="F123" s="216" t="s">
        <v>53</v>
      </c>
      <c r="G123" s="271">
        <v>5.8999999999999999E-3</v>
      </c>
      <c r="H123" s="214">
        <v>2.3600000000000001E-3</v>
      </c>
      <c r="I123" s="212">
        <v>106147.26</v>
      </c>
      <c r="J123" s="213">
        <v>251</v>
      </c>
      <c r="K123" s="211"/>
      <c r="L123" s="211"/>
      <c r="M123" s="211"/>
      <c r="N123" s="213">
        <v>251</v>
      </c>
      <c r="O123" s="210"/>
      <c r="P123" s="209"/>
      <c r="BZ123" s="118"/>
      <c r="CB123" s="82" t="s">
        <v>897</v>
      </c>
      <c r="CC123" s="147"/>
      <c r="CD123" s="109"/>
    </row>
    <row r="124" spans="1:82" s="92" customFormat="1" ht="22.5" hidden="1" x14ac:dyDescent="0.25">
      <c r="A124" s="218"/>
      <c r="B124" s="217" t="s">
        <v>896</v>
      </c>
      <c r="C124" s="483" t="s">
        <v>895</v>
      </c>
      <c r="D124" s="483"/>
      <c r="E124" s="483"/>
      <c r="F124" s="216" t="s">
        <v>53</v>
      </c>
      <c r="G124" s="271">
        <v>4.8999999999999998E-3</v>
      </c>
      <c r="H124" s="214">
        <v>1.9599999999999999E-3</v>
      </c>
      <c r="I124" s="212">
        <v>8703.83</v>
      </c>
      <c r="J124" s="213">
        <v>17</v>
      </c>
      <c r="K124" s="211"/>
      <c r="L124" s="211"/>
      <c r="M124" s="211"/>
      <c r="N124" s="213">
        <v>17</v>
      </c>
      <c r="O124" s="210"/>
      <c r="P124" s="209"/>
      <c r="BZ124" s="118"/>
      <c r="CB124" s="82" t="s">
        <v>895</v>
      </c>
      <c r="CC124" s="147"/>
      <c r="CD124" s="109"/>
    </row>
    <row r="125" spans="1:82" s="92" customFormat="1" ht="15" hidden="1" x14ac:dyDescent="0.25">
      <c r="A125" s="280" t="s">
        <v>867</v>
      </c>
      <c r="B125" s="279" t="s">
        <v>944</v>
      </c>
      <c r="C125" s="484" t="s">
        <v>943</v>
      </c>
      <c r="D125" s="484"/>
      <c r="E125" s="484"/>
      <c r="F125" s="278" t="s">
        <v>65</v>
      </c>
      <c r="G125" s="282">
        <v>1.04</v>
      </c>
      <c r="H125" s="281">
        <v>0.41599999999999998</v>
      </c>
      <c r="I125" s="275">
        <v>0</v>
      </c>
      <c r="J125" s="275">
        <v>0</v>
      </c>
      <c r="K125" s="276"/>
      <c r="L125" s="276"/>
      <c r="M125" s="276"/>
      <c r="N125" s="275">
        <v>0</v>
      </c>
      <c r="O125" s="210"/>
      <c r="P125" s="274"/>
      <c r="BZ125" s="118"/>
      <c r="CC125" s="147" t="s">
        <v>943</v>
      </c>
      <c r="CD125" s="109"/>
    </row>
    <row r="126" spans="1:82" s="92" customFormat="1" ht="22.5" hidden="1" x14ac:dyDescent="0.25">
      <c r="A126" s="218"/>
      <c r="B126" s="217" t="s">
        <v>891</v>
      </c>
      <c r="C126" s="483" t="s">
        <v>890</v>
      </c>
      <c r="D126" s="483"/>
      <c r="E126" s="483"/>
      <c r="F126" s="216" t="s">
        <v>53</v>
      </c>
      <c r="G126" s="271">
        <v>9.4999999999999998E-3</v>
      </c>
      <c r="H126" s="271">
        <v>3.8E-3</v>
      </c>
      <c r="I126" s="212">
        <v>71707.259999999995</v>
      </c>
      <c r="J126" s="213">
        <v>272</v>
      </c>
      <c r="K126" s="211"/>
      <c r="L126" s="211"/>
      <c r="M126" s="211"/>
      <c r="N126" s="213">
        <v>272</v>
      </c>
      <c r="O126" s="210"/>
      <c r="P126" s="209"/>
      <c r="BZ126" s="118"/>
      <c r="CB126" s="82" t="s">
        <v>890</v>
      </c>
      <c r="CC126" s="147"/>
      <c r="CD126" s="109"/>
    </row>
    <row r="127" spans="1:82" s="92" customFormat="1" ht="45" hidden="1" x14ac:dyDescent="0.25">
      <c r="A127" s="218"/>
      <c r="B127" s="217" t="s">
        <v>942</v>
      </c>
      <c r="C127" s="483" t="s">
        <v>941</v>
      </c>
      <c r="D127" s="483"/>
      <c r="E127" s="483"/>
      <c r="F127" s="216" t="s">
        <v>65</v>
      </c>
      <c r="G127" s="215">
        <v>0.20799999999999999</v>
      </c>
      <c r="H127" s="271">
        <v>8.3199999999999996E-2</v>
      </c>
      <c r="I127" s="212">
        <v>19465.32</v>
      </c>
      <c r="J127" s="212">
        <v>1620</v>
      </c>
      <c r="K127" s="211"/>
      <c r="L127" s="211"/>
      <c r="M127" s="211"/>
      <c r="N127" s="212">
        <v>1620</v>
      </c>
      <c r="O127" s="210"/>
      <c r="P127" s="209"/>
      <c r="BZ127" s="118"/>
      <c r="CB127" s="82" t="s">
        <v>941</v>
      </c>
      <c r="CC127" s="147"/>
      <c r="CD127" s="109"/>
    </row>
    <row r="128" spans="1:82" s="92" customFormat="1" ht="45" hidden="1" x14ac:dyDescent="0.25">
      <c r="A128" s="218"/>
      <c r="B128" s="217" t="s">
        <v>940</v>
      </c>
      <c r="C128" s="483" t="s">
        <v>939</v>
      </c>
      <c r="D128" s="483"/>
      <c r="E128" s="483"/>
      <c r="F128" s="216" t="s">
        <v>65</v>
      </c>
      <c r="G128" s="272">
        <v>0.18</v>
      </c>
      <c r="H128" s="215">
        <v>7.1999999999999995E-2</v>
      </c>
      <c r="I128" s="212">
        <v>7954.9</v>
      </c>
      <c r="J128" s="213">
        <v>573</v>
      </c>
      <c r="K128" s="211"/>
      <c r="L128" s="211"/>
      <c r="M128" s="211"/>
      <c r="N128" s="213">
        <v>573</v>
      </c>
      <c r="O128" s="210"/>
      <c r="P128" s="209"/>
      <c r="BZ128" s="118"/>
      <c r="CB128" s="82" t="s">
        <v>939</v>
      </c>
      <c r="CC128" s="147"/>
      <c r="CD128" s="109"/>
    </row>
    <row r="129" spans="1:82" s="92" customFormat="1" ht="15" x14ac:dyDescent="0.25">
      <c r="A129" s="475" t="s">
        <v>636</v>
      </c>
      <c r="B129" s="476"/>
      <c r="C129" s="476"/>
      <c r="D129" s="476"/>
      <c r="E129" s="476"/>
      <c r="F129" s="476"/>
      <c r="G129" s="476"/>
      <c r="H129" s="476"/>
      <c r="I129" s="477"/>
      <c r="J129" s="112"/>
      <c r="K129" s="112"/>
      <c r="L129" s="112"/>
      <c r="M129" s="112"/>
      <c r="N129" s="112"/>
      <c r="O129" s="146">
        <v>132.30304000000001</v>
      </c>
      <c r="P129" s="151">
        <v>23.640927999999999</v>
      </c>
      <c r="BZ129" s="118"/>
      <c r="CC129" s="147"/>
      <c r="CD129" s="109" t="s">
        <v>636</v>
      </c>
    </row>
    <row r="130" spans="1:82" s="92" customFormat="1" ht="15" x14ac:dyDescent="0.25">
      <c r="A130" s="464" t="s">
        <v>635</v>
      </c>
      <c r="B130" s="464"/>
      <c r="C130" s="464"/>
      <c r="D130" s="464"/>
      <c r="E130" s="464"/>
      <c r="F130" s="464"/>
      <c r="G130" s="464"/>
      <c r="H130" s="464"/>
      <c r="I130" s="464"/>
      <c r="J130" s="464"/>
      <c r="K130" s="464"/>
      <c r="L130" s="464"/>
      <c r="M130" s="464"/>
      <c r="N130" s="464"/>
      <c r="O130" s="464"/>
      <c r="P130" s="464"/>
      <c r="BZ130" s="118" t="s">
        <v>635</v>
      </c>
      <c r="CC130" s="147"/>
      <c r="CD130" s="109"/>
    </row>
    <row r="131" spans="1:82" s="92" customFormat="1" ht="33" customHeight="1" x14ac:dyDescent="0.25">
      <c r="A131" s="94" t="s">
        <v>79</v>
      </c>
      <c r="B131" s="123" t="s">
        <v>634</v>
      </c>
      <c r="C131" s="465" t="s">
        <v>633</v>
      </c>
      <c r="D131" s="466"/>
      <c r="E131" s="467"/>
      <c r="F131" s="94" t="s">
        <v>235</v>
      </c>
      <c r="G131" s="95"/>
      <c r="H131" s="156">
        <v>2.1600000000000001E-2</v>
      </c>
      <c r="I131" s="93">
        <v>53169.69</v>
      </c>
      <c r="J131" s="93">
        <v>2109</v>
      </c>
      <c r="K131" s="124">
        <v>131</v>
      </c>
      <c r="L131" s="93">
        <v>1018</v>
      </c>
      <c r="M131" s="124">
        <v>960</v>
      </c>
      <c r="N131" s="121"/>
      <c r="O131" s="124">
        <v>0.19</v>
      </c>
      <c r="P131" s="119">
        <v>1</v>
      </c>
      <c r="BZ131" s="118"/>
      <c r="CA131" s="82" t="s">
        <v>633</v>
      </c>
      <c r="CC131" s="147"/>
      <c r="CD131" s="109"/>
    </row>
    <row r="132" spans="1:82" s="92" customFormat="1" ht="15" hidden="1" x14ac:dyDescent="0.25">
      <c r="A132" s="218"/>
      <c r="B132" s="217" t="s">
        <v>913</v>
      </c>
      <c r="C132" s="483" t="s">
        <v>912</v>
      </c>
      <c r="D132" s="483"/>
      <c r="E132" s="483"/>
      <c r="F132" s="216" t="s">
        <v>810</v>
      </c>
      <c r="G132" s="272">
        <v>8.93</v>
      </c>
      <c r="H132" s="283">
        <v>0.192888</v>
      </c>
      <c r="I132" s="213">
        <v>676.63</v>
      </c>
      <c r="J132" s="213">
        <v>131</v>
      </c>
      <c r="K132" s="213">
        <v>131</v>
      </c>
      <c r="L132" s="211"/>
      <c r="M132" s="211"/>
      <c r="N132" s="211"/>
      <c r="O132" s="210"/>
      <c r="P132" s="209"/>
      <c r="BZ132" s="118"/>
      <c r="CB132" s="82" t="s">
        <v>912</v>
      </c>
      <c r="CC132" s="147"/>
      <c r="CD132" s="109"/>
    </row>
    <row r="133" spans="1:82" s="92" customFormat="1" ht="15" hidden="1" x14ac:dyDescent="0.25">
      <c r="A133" s="218"/>
      <c r="B133" s="217" t="s">
        <v>42</v>
      </c>
      <c r="C133" s="483" t="s">
        <v>852</v>
      </c>
      <c r="D133" s="483"/>
      <c r="E133" s="483"/>
      <c r="F133" s="216" t="s">
        <v>810</v>
      </c>
      <c r="G133" s="272">
        <v>46.49</v>
      </c>
      <c r="H133" s="283">
        <v>1.004184</v>
      </c>
      <c r="I133" s="213">
        <v>0</v>
      </c>
      <c r="J133" s="213">
        <v>0</v>
      </c>
      <c r="K133" s="211"/>
      <c r="L133" s="211"/>
      <c r="M133" s="213">
        <v>0</v>
      </c>
      <c r="N133" s="211"/>
      <c r="O133" s="210"/>
      <c r="P133" s="209"/>
      <c r="BZ133" s="118"/>
      <c r="CB133" s="82" t="s">
        <v>852</v>
      </c>
      <c r="CC133" s="147"/>
      <c r="CD133" s="109"/>
    </row>
    <row r="134" spans="1:82" s="92" customFormat="1" ht="22.5" hidden="1" x14ac:dyDescent="0.25">
      <c r="A134" s="218"/>
      <c r="B134" s="217" t="s">
        <v>938</v>
      </c>
      <c r="C134" s="483" t="s">
        <v>937</v>
      </c>
      <c r="D134" s="483"/>
      <c r="E134" s="483"/>
      <c r="F134" s="216" t="s">
        <v>844</v>
      </c>
      <c r="G134" s="272">
        <v>46.49</v>
      </c>
      <c r="H134" s="283">
        <v>1.004184</v>
      </c>
      <c r="I134" s="212">
        <v>1013.71</v>
      </c>
      <c r="J134" s="212">
        <v>1018</v>
      </c>
      <c r="K134" s="211"/>
      <c r="L134" s="212">
        <v>1018</v>
      </c>
      <c r="M134" s="213">
        <v>0</v>
      </c>
      <c r="N134" s="211"/>
      <c r="O134" s="210"/>
      <c r="P134" s="209"/>
      <c r="BZ134" s="118"/>
      <c r="CB134" s="82" t="s">
        <v>937</v>
      </c>
      <c r="CC134" s="147"/>
      <c r="CD134" s="109"/>
    </row>
    <row r="135" spans="1:82" s="92" customFormat="1" ht="21" customHeight="1" x14ac:dyDescent="0.25">
      <c r="A135" s="94" t="s">
        <v>83</v>
      </c>
      <c r="B135" s="123" t="s">
        <v>195</v>
      </c>
      <c r="C135" s="465" t="s">
        <v>196</v>
      </c>
      <c r="D135" s="466"/>
      <c r="E135" s="467"/>
      <c r="F135" s="94" t="s">
        <v>177</v>
      </c>
      <c r="G135" s="95"/>
      <c r="H135" s="122">
        <v>30</v>
      </c>
      <c r="I135" s="93">
        <v>1355.21</v>
      </c>
      <c r="J135" s="93">
        <v>40906</v>
      </c>
      <c r="K135" s="93">
        <v>39555</v>
      </c>
      <c r="L135" s="124">
        <v>384</v>
      </c>
      <c r="M135" s="124">
        <v>250</v>
      </c>
      <c r="N135" s="124">
        <v>717</v>
      </c>
      <c r="O135" s="119">
        <v>54</v>
      </c>
      <c r="P135" s="120">
        <v>0.3</v>
      </c>
      <c r="BZ135" s="118"/>
      <c r="CA135" s="82" t="s">
        <v>196</v>
      </c>
      <c r="CC135" s="147"/>
      <c r="CD135" s="109"/>
    </row>
    <row r="136" spans="1:82" s="92" customFormat="1" ht="15" hidden="1" x14ac:dyDescent="0.25">
      <c r="A136" s="218"/>
      <c r="B136" s="217" t="s">
        <v>936</v>
      </c>
      <c r="C136" s="483" t="s">
        <v>935</v>
      </c>
      <c r="D136" s="483"/>
      <c r="E136" s="483"/>
      <c r="F136" s="216" t="s">
        <v>810</v>
      </c>
      <c r="G136" s="270">
        <v>1.8</v>
      </c>
      <c r="H136" s="273">
        <v>54</v>
      </c>
      <c r="I136" s="213">
        <v>732.5</v>
      </c>
      <c r="J136" s="212">
        <v>39555</v>
      </c>
      <c r="K136" s="212">
        <v>39555</v>
      </c>
      <c r="L136" s="211"/>
      <c r="M136" s="211"/>
      <c r="N136" s="211"/>
      <c r="O136" s="210"/>
      <c r="P136" s="209"/>
      <c r="BZ136" s="118"/>
      <c r="CB136" s="82" t="s">
        <v>935</v>
      </c>
      <c r="CC136" s="147"/>
      <c r="CD136" s="109"/>
    </row>
    <row r="137" spans="1:82" s="92" customFormat="1" ht="15" hidden="1" x14ac:dyDescent="0.25">
      <c r="A137" s="218"/>
      <c r="B137" s="217" t="s">
        <v>42</v>
      </c>
      <c r="C137" s="483" t="s">
        <v>852</v>
      </c>
      <c r="D137" s="483"/>
      <c r="E137" s="483"/>
      <c r="F137" s="216" t="s">
        <v>810</v>
      </c>
      <c r="G137" s="272">
        <v>0.01</v>
      </c>
      <c r="H137" s="270">
        <v>0.3</v>
      </c>
      <c r="I137" s="213">
        <v>0</v>
      </c>
      <c r="J137" s="213">
        <v>0</v>
      </c>
      <c r="K137" s="211"/>
      <c r="L137" s="211"/>
      <c r="M137" s="213">
        <v>0</v>
      </c>
      <c r="N137" s="211"/>
      <c r="O137" s="210"/>
      <c r="P137" s="209"/>
      <c r="BZ137" s="118"/>
      <c r="CB137" s="82" t="s">
        <v>852</v>
      </c>
      <c r="CC137" s="147"/>
      <c r="CD137" s="109"/>
    </row>
    <row r="138" spans="1:82" s="92" customFormat="1" ht="22.5" hidden="1" x14ac:dyDescent="0.25">
      <c r="A138" s="218"/>
      <c r="B138" s="217" t="s">
        <v>847</v>
      </c>
      <c r="C138" s="483" t="s">
        <v>846</v>
      </c>
      <c r="D138" s="483"/>
      <c r="E138" s="483"/>
      <c r="F138" s="216" t="s">
        <v>844</v>
      </c>
      <c r="G138" s="272">
        <v>0.01</v>
      </c>
      <c r="H138" s="270">
        <v>0.3</v>
      </c>
      <c r="I138" s="213">
        <v>707.32</v>
      </c>
      <c r="J138" s="213">
        <v>212</v>
      </c>
      <c r="K138" s="211"/>
      <c r="L138" s="213">
        <v>212</v>
      </c>
      <c r="M138" s="213">
        <v>0</v>
      </c>
      <c r="N138" s="211"/>
      <c r="O138" s="210"/>
      <c r="P138" s="209"/>
      <c r="BZ138" s="118"/>
      <c r="CB138" s="82" t="s">
        <v>846</v>
      </c>
      <c r="CC138" s="147"/>
      <c r="CD138" s="109"/>
    </row>
    <row r="139" spans="1:82" s="92" customFormat="1" ht="45" hidden="1" x14ac:dyDescent="0.25">
      <c r="A139" s="218"/>
      <c r="B139" s="217" t="s">
        <v>934</v>
      </c>
      <c r="C139" s="483" t="s">
        <v>933</v>
      </c>
      <c r="D139" s="483"/>
      <c r="E139" s="483"/>
      <c r="F139" s="216" t="s">
        <v>844</v>
      </c>
      <c r="G139" s="272">
        <v>0.05</v>
      </c>
      <c r="H139" s="270">
        <v>1.5</v>
      </c>
      <c r="I139" s="213">
        <v>114.58</v>
      </c>
      <c r="J139" s="213">
        <v>172</v>
      </c>
      <c r="K139" s="211"/>
      <c r="L139" s="213">
        <v>172</v>
      </c>
      <c r="M139" s="213">
        <v>0</v>
      </c>
      <c r="N139" s="211"/>
      <c r="O139" s="210"/>
      <c r="P139" s="209"/>
      <c r="BZ139" s="118"/>
      <c r="CB139" s="82" t="s">
        <v>933</v>
      </c>
      <c r="CC139" s="147"/>
      <c r="CD139" s="109"/>
    </row>
    <row r="140" spans="1:82" s="92" customFormat="1" ht="33.75" hidden="1" x14ac:dyDescent="0.25">
      <c r="A140" s="218"/>
      <c r="B140" s="217" t="s">
        <v>927</v>
      </c>
      <c r="C140" s="483" t="s">
        <v>926</v>
      </c>
      <c r="D140" s="483"/>
      <c r="E140" s="483"/>
      <c r="F140" s="216" t="s">
        <v>54</v>
      </c>
      <c r="G140" s="272">
        <v>0.12</v>
      </c>
      <c r="H140" s="270">
        <v>3.6</v>
      </c>
      <c r="I140" s="213">
        <v>199.21</v>
      </c>
      <c r="J140" s="213">
        <v>717</v>
      </c>
      <c r="K140" s="211"/>
      <c r="L140" s="211"/>
      <c r="M140" s="211"/>
      <c r="N140" s="213">
        <v>717</v>
      </c>
      <c r="O140" s="210"/>
      <c r="P140" s="209"/>
      <c r="BZ140" s="118"/>
      <c r="CB140" s="82" t="s">
        <v>926</v>
      </c>
      <c r="CC140" s="147"/>
      <c r="CD140" s="109"/>
    </row>
    <row r="141" spans="1:82" s="92" customFormat="1" ht="15" hidden="1" x14ac:dyDescent="0.25">
      <c r="A141" s="280" t="s">
        <v>932</v>
      </c>
      <c r="B141" s="279" t="s">
        <v>931</v>
      </c>
      <c r="C141" s="484" t="s">
        <v>930</v>
      </c>
      <c r="D141" s="484"/>
      <c r="E141" s="484"/>
      <c r="F141" s="278" t="s">
        <v>53</v>
      </c>
      <c r="G141" s="277">
        <v>0</v>
      </c>
      <c r="H141" s="277">
        <v>0</v>
      </c>
      <c r="I141" s="275">
        <v>0</v>
      </c>
      <c r="J141" s="275">
        <v>0</v>
      </c>
      <c r="K141" s="276"/>
      <c r="L141" s="276"/>
      <c r="M141" s="276"/>
      <c r="N141" s="275">
        <v>0</v>
      </c>
      <c r="O141" s="210"/>
      <c r="P141" s="274"/>
      <c r="BZ141" s="118"/>
      <c r="CC141" s="147" t="s">
        <v>930</v>
      </c>
      <c r="CD141" s="109"/>
    </row>
    <row r="142" spans="1:82" s="92" customFormat="1" ht="33.75" x14ac:dyDescent="0.25">
      <c r="A142" s="94" t="s">
        <v>86</v>
      </c>
      <c r="B142" s="123" t="s">
        <v>632</v>
      </c>
      <c r="C142" s="465" t="s">
        <v>631</v>
      </c>
      <c r="D142" s="466"/>
      <c r="E142" s="467"/>
      <c r="F142" s="94" t="s">
        <v>53</v>
      </c>
      <c r="G142" s="95"/>
      <c r="H142" s="125">
        <v>0.45</v>
      </c>
      <c r="I142" s="93">
        <v>69320.36</v>
      </c>
      <c r="J142" s="93">
        <v>31428</v>
      </c>
      <c r="K142" s="121"/>
      <c r="L142" s="121"/>
      <c r="M142" s="121"/>
      <c r="N142" s="93">
        <v>31428</v>
      </c>
      <c r="O142" s="119">
        <v>0</v>
      </c>
      <c r="P142" s="119">
        <v>0</v>
      </c>
      <c r="BZ142" s="118"/>
      <c r="CA142" s="82" t="s">
        <v>631</v>
      </c>
      <c r="CC142" s="147"/>
      <c r="CD142" s="109"/>
    </row>
    <row r="143" spans="1:82" s="92" customFormat="1" ht="51" customHeight="1" x14ac:dyDescent="0.25">
      <c r="A143" s="94" t="s">
        <v>276</v>
      </c>
      <c r="B143" s="123" t="s">
        <v>630</v>
      </c>
      <c r="C143" s="465" t="s">
        <v>629</v>
      </c>
      <c r="D143" s="466"/>
      <c r="E143" s="467"/>
      <c r="F143" s="94" t="s">
        <v>235</v>
      </c>
      <c r="G143" s="95"/>
      <c r="H143" s="156">
        <v>2.1600000000000001E-2</v>
      </c>
      <c r="I143" s="93">
        <v>12081.7</v>
      </c>
      <c r="J143" s="124">
        <v>427</v>
      </c>
      <c r="K143" s="121"/>
      <c r="L143" s="124">
        <v>261</v>
      </c>
      <c r="M143" s="124">
        <v>166</v>
      </c>
      <c r="N143" s="121"/>
      <c r="O143" s="119">
        <v>0</v>
      </c>
      <c r="P143" s="124">
        <v>0.17</v>
      </c>
      <c r="BZ143" s="118"/>
      <c r="CA143" s="82" t="s">
        <v>629</v>
      </c>
      <c r="CC143" s="147"/>
      <c r="CD143" s="109"/>
    </row>
    <row r="144" spans="1:82" s="92" customFormat="1" ht="15" hidden="1" x14ac:dyDescent="0.25">
      <c r="A144" s="218"/>
      <c r="B144" s="217" t="s">
        <v>42</v>
      </c>
      <c r="C144" s="483" t="s">
        <v>852</v>
      </c>
      <c r="D144" s="483"/>
      <c r="E144" s="483"/>
      <c r="F144" s="216" t="s">
        <v>810</v>
      </c>
      <c r="G144" s="272">
        <v>8.06</v>
      </c>
      <c r="H144" s="283">
        <v>0.174096</v>
      </c>
      <c r="I144" s="213">
        <v>0</v>
      </c>
      <c r="J144" s="213">
        <v>0</v>
      </c>
      <c r="K144" s="211"/>
      <c r="L144" s="211"/>
      <c r="M144" s="213">
        <v>0</v>
      </c>
      <c r="N144" s="211"/>
      <c r="O144" s="210"/>
      <c r="P144" s="209"/>
      <c r="BZ144" s="118"/>
      <c r="CB144" s="82" t="s">
        <v>852</v>
      </c>
      <c r="CC144" s="147"/>
      <c r="CD144" s="109"/>
    </row>
    <row r="145" spans="1:82" s="92" customFormat="1" ht="15" hidden="1" x14ac:dyDescent="0.25">
      <c r="A145" s="218"/>
      <c r="B145" s="217" t="s">
        <v>929</v>
      </c>
      <c r="C145" s="483" t="s">
        <v>928</v>
      </c>
      <c r="D145" s="483"/>
      <c r="E145" s="483"/>
      <c r="F145" s="216" t="s">
        <v>844</v>
      </c>
      <c r="G145" s="272">
        <v>8.06</v>
      </c>
      <c r="H145" s="283">
        <v>0.174096</v>
      </c>
      <c r="I145" s="212">
        <v>1498.97</v>
      </c>
      <c r="J145" s="213">
        <v>261</v>
      </c>
      <c r="K145" s="211"/>
      <c r="L145" s="213">
        <v>261</v>
      </c>
      <c r="M145" s="213">
        <v>0</v>
      </c>
      <c r="N145" s="211"/>
      <c r="O145" s="210"/>
      <c r="P145" s="209"/>
      <c r="BZ145" s="118"/>
      <c r="CB145" s="82" t="s">
        <v>928</v>
      </c>
      <c r="CC145" s="147"/>
      <c r="CD145" s="109"/>
    </row>
    <row r="146" spans="1:82" s="92" customFormat="1" ht="21" customHeight="1" x14ac:dyDescent="0.25">
      <c r="A146" s="94" t="s">
        <v>89</v>
      </c>
      <c r="B146" s="123" t="s">
        <v>181</v>
      </c>
      <c r="C146" s="465" t="s">
        <v>628</v>
      </c>
      <c r="D146" s="466"/>
      <c r="E146" s="467"/>
      <c r="F146" s="94" t="s">
        <v>109</v>
      </c>
      <c r="G146" s="95"/>
      <c r="H146" s="150">
        <v>3.2</v>
      </c>
      <c r="I146" s="93">
        <v>9084.2199999999993</v>
      </c>
      <c r="J146" s="93">
        <v>30255</v>
      </c>
      <c r="K146" s="93">
        <v>18762</v>
      </c>
      <c r="L146" s="93">
        <v>1351</v>
      </c>
      <c r="M146" s="124">
        <v>811</v>
      </c>
      <c r="N146" s="93">
        <v>9331</v>
      </c>
      <c r="O146" s="124">
        <v>23.07</v>
      </c>
      <c r="P146" s="124">
        <v>0.83</v>
      </c>
      <c r="BZ146" s="118"/>
      <c r="CA146" s="82" t="s">
        <v>628</v>
      </c>
      <c r="CC146" s="147"/>
      <c r="CD146" s="109"/>
    </row>
    <row r="147" spans="1:82" s="92" customFormat="1" ht="15" hidden="1" x14ac:dyDescent="0.25">
      <c r="A147" s="218"/>
      <c r="B147" s="217" t="s">
        <v>811</v>
      </c>
      <c r="C147" s="483" t="s">
        <v>809</v>
      </c>
      <c r="D147" s="483"/>
      <c r="E147" s="483"/>
      <c r="F147" s="216" t="s">
        <v>810</v>
      </c>
      <c r="G147" s="272">
        <v>7.21</v>
      </c>
      <c r="H147" s="215">
        <v>23.071999999999999</v>
      </c>
      <c r="I147" s="213">
        <v>813.2</v>
      </c>
      <c r="J147" s="212">
        <v>18762</v>
      </c>
      <c r="K147" s="212">
        <v>18762</v>
      </c>
      <c r="L147" s="211"/>
      <c r="M147" s="211"/>
      <c r="N147" s="211"/>
      <c r="O147" s="210"/>
      <c r="P147" s="209"/>
      <c r="BZ147" s="118"/>
      <c r="CB147" s="82" t="s">
        <v>809</v>
      </c>
      <c r="CC147" s="147"/>
      <c r="CD147" s="109"/>
    </row>
    <row r="148" spans="1:82" s="92" customFormat="1" ht="15" hidden="1" x14ac:dyDescent="0.25">
      <c r="A148" s="218"/>
      <c r="B148" s="217" t="s">
        <v>42</v>
      </c>
      <c r="C148" s="483" t="s">
        <v>852</v>
      </c>
      <c r="D148" s="483"/>
      <c r="E148" s="483"/>
      <c r="F148" s="216" t="s">
        <v>810</v>
      </c>
      <c r="G148" s="272">
        <v>0.26</v>
      </c>
      <c r="H148" s="215">
        <v>0.83199999999999996</v>
      </c>
      <c r="I148" s="213">
        <v>0</v>
      </c>
      <c r="J148" s="213">
        <v>0</v>
      </c>
      <c r="K148" s="211"/>
      <c r="L148" s="211"/>
      <c r="M148" s="213">
        <v>0</v>
      </c>
      <c r="N148" s="211"/>
      <c r="O148" s="210"/>
      <c r="P148" s="209"/>
      <c r="BZ148" s="118"/>
      <c r="CB148" s="82" t="s">
        <v>852</v>
      </c>
      <c r="CC148" s="147"/>
      <c r="CD148" s="109"/>
    </row>
    <row r="149" spans="1:82" s="92" customFormat="1" ht="22.5" hidden="1" x14ac:dyDescent="0.25">
      <c r="A149" s="218"/>
      <c r="B149" s="217" t="s">
        <v>887</v>
      </c>
      <c r="C149" s="483" t="s">
        <v>886</v>
      </c>
      <c r="D149" s="483"/>
      <c r="E149" s="483"/>
      <c r="F149" s="216" t="s">
        <v>844</v>
      </c>
      <c r="G149" s="272">
        <v>0.13</v>
      </c>
      <c r="H149" s="215">
        <v>0.41599999999999998</v>
      </c>
      <c r="I149" s="212">
        <v>2155.92</v>
      </c>
      <c r="J149" s="213">
        <v>897</v>
      </c>
      <c r="K149" s="211"/>
      <c r="L149" s="213">
        <v>897</v>
      </c>
      <c r="M149" s="213">
        <v>0</v>
      </c>
      <c r="N149" s="211"/>
      <c r="O149" s="210"/>
      <c r="P149" s="209"/>
      <c r="BZ149" s="118"/>
      <c r="CB149" s="82" t="s">
        <v>886</v>
      </c>
      <c r="CC149" s="147"/>
      <c r="CD149" s="109"/>
    </row>
    <row r="150" spans="1:82" s="92" customFormat="1" ht="22.5" hidden="1" x14ac:dyDescent="0.25">
      <c r="A150" s="218"/>
      <c r="B150" s="217" t="s">
        <v>847</v>
      </c>
      <c r="C150" s="483" t="s">
        <v>846</v>
      </c>
      <c r="D150" s="483"/>
      <c r="E150" s="483"/>
      <c r="F150" s="216" t="s">
        <v>844</v>
      </c>
      <c r="G150" s="272">
        <v>0.13</v>
      </c>
      <c r="H150" s="215">
        <v>0.41599999999999998</v>
      </c>
      <c r="I150" s="213">
        <v>707.32</v>
      </c>
      <c r="J150" s="213">
        <v>294</v>
      </c>
      <c r="K150" s="211"/>
      <c r="L150" s="213">
        <v>294</v>
      </c>
      <c r="M150" s="213">
        <v>0</v>
      </c>
      <c r="N150" s="211"/>
      <c r="O150" s="210"/>
      <c r="P150" s="209"/>
      <c r="BZ150" s="118"/>
      <c r="CB150" s="82" t="s">
        <v>846</v>
      </c>
      <c r="CC150" s="147"/>
      <c r="CD150" s="109"/>
    </row>
    <row r="151" spans="1:82" s="92" customFormat="1" ht="22.5" hidden="1" x14ac:dyDescent="0.25">
      <c r="A151" s="218"/>
      <c r="B151" s="217" t="s">
        <v>871</v>
      </c>
      <c r="C151" s="483" t="s">
        <v>870</v>
      </c>
      <c r="D151" s="483"/>
      <c r="E151" s="483"/>
      <c r="F151" s="216" t="s">
        <v>844</v>
      </c>
      <c r="G151" s="272">
        <v>2.19</v>
      </c>
      <c r="H151" s="215">
        <v>7.008</v>
      </c>
      <c r="I151" s="213">
        <v>22.8</v>
      </c>
      <c r="J151" s="213">
        <v>160</v>
      </c>
      <c r="K151" s="211"/>
      <c r="L151" s="213">
        <v>160</v>
      </c>
      <c r="M151" s="213">
        <v>0</v>
      </c>
      <c r="N151" s="211"/>
      <c r="O151" s="210"/>
      <c r="P151" s="209"/>
      <c r="BZ151" s="118"/>
      <c r="CB151" s="82" t="s">
        <v>870</v>
      </c>
      <c r="CC151" s="147"/>
      <c r="CD151" s="109"/>
    </row>
    <row r="152" spans="1:82" s="92" customFormat="1" ht="33.75" hidden="1" x14ac:dyDescent="0.25">
      <c r="A152" s="218"/>
      <c r="B152" s="217" t="s">
        <v>927</v>
      </c>
      <c r="C152" s="483" t="s">
        <v>926</v>
      </c>
      <c r="D152" s="483"/>
      <c r="E152" s="483"/>
      <c r="F152" s="216" t="s">
        <v>54</v>
      </c>
      <c r="G152" s="272">
        <v>0.78</v>
      </c>
      <c r="H152" s="215">
        <v>2.496</v>
      </c>
      <c r="I152" s="213">
        <v>199.21</v>
      </c>
      <c r="J152" s="213">
        <v>497</v>
      </c>
      <c r="K152" s="211"/>
      <c r="L152" s="211"/>
      <c r="M152" s="211"/>
      <c r="N152" s="213">
        <v>497</v>
      </c>
      <c r="O152" s="210"/>
      <c r="P152" s="209"/>
      <c r="BZ152" s="118"/>
      <c r="CB152" s="82" t="s">
        <v>926</v>
      </c>
      <c r="CC152" s="147"/>
      <c r="CD152" s="109"/>
    </row>
    <row r="153" spans="1:82" s="92" customFormat="1" ht="45" hidden="1" x14ac:dyDescent="0.25">
      <c r="A153" s="218"/>
      <c r="B153" s="217" t="s">
        <v>925</v>
      </c>
      <c r="C153" s="483" t="s">
        <v>924</v>
      </c>
      <c r="D153" s="483"/>
      <c r="E153" s="483"/>
      <c r="F153" s="216" t="s">
        <v>54</v>
      </c>
      <c r="G153" s="273">
        <v>2</v>
      </c>
      <c r="H153" s="270">
        <v>6.4</v>
      </c>
      <c r="I153" s="212">
        <v>1321.76</v>
      </c>
      <c r="J153" s="212">
        <v>8459</v>
      </c>
      <c r="K153" s="211"/>
      <c r="L153" s="211"/>
      <c r="M153" s="211"/>
      <c r="N153" s="212">
        <v>8459</v>
      </c>
      <c r="O153" s="210"/>
      <c r="P153" s="209"/>
      <c r="BZ153" s="118"/>
      <c r="CB153" s="82" t="s">
        <v>924</v>
      </c>
      <c r="CC153" s="147"/>
      <c r="CD153" s="109"/>
    </row>
    <row r="154" spans="1:82" s="92" customFormat="1" ht="33.75" x14ac:dyDescent="0.25">
      <c r="A154" s="94" t="s">
        <v>93</v>
      </c>
      <c r="B154" s="123" t="s">
        <v>627</v>
      </c>
      <c r="C154" s="465" t="s">
        <v>626</v>
      </c>
      <c r="D154" s="466"/>
      <c r="E154" s="467"/>
      <c r="F154" s="94" t="s">
        <v>53</v>
      </c>
      <c r="G154" s="95"/>
      <c r="H154" s="156">
        <v>0.30719999999999997</v>
      </c>
      <c r="I154" s="93">
        <v>67785.63</v>
      </c>
      <c r="J154" s="93">
        <v>20980</v>
      </c>
      <c r="K154" s="121"/>
      <c r="L154" s="121"/>
      <c r="M154" s="121"/>
      <c r="N154" s="93">
        <v>20980</v>
      </c>
      <c r="O154" s="119">
        <v>0</v>
      </c>
      <c r="P154" s="119">
        <v>0</v>
      </c>
      <c r="BZ154" s="118"/>
      <c r="CA154" s="82" t="s">
        <v>626</v>
      </c>
      <c r="CC154" s="147"/>
      <c r="CD154" s="109"/>
    </row>
    <row r="155" spans="1:82" s="92" customFormat="1" ht="15" x14ac:dyDescent="0.25">
      <c r="A155" s="475" t="s">
        <v>625</v>
      </c>
      <c r="B155" s="476"/>
      <c r="C155" s="476"/>
      <c r="D155" s="476"/>
      <c r="E155" s="476"/>
      <c r="F155" s="476"/>
      <c r="G155" s="476"/>
      <c r="H155" s="476"/>
      <c r="I155" s="477"/>
      <c r="J155" s="112"/>
      <c r="K155" s="112"/>
      <c r="L155" s="112"/>
      <c r="M155" s="112"/>
      <c r="N155" s="112"/>
      <c r="O155" s="151">
        <v>77.264887999999999</v>
      </c>
      <c r="P155" s="146">
        <v>2.3102800000000001</v>
      </c>
      <c r="BZ155" s="118"/>
      <c r="CC155" s="147"/>
      <c r="CD155" s="109" t="s">
        <v>625</v>
      </c>
    </row>
    <row r="156" spans="1:82" s="92" customFormat="1" ht="15" x14ac:dyDescent="0.25">
      <c r="A156" s="464" t="s">
        <v>624</v>
      </c>
      <c r="B156" s="464"/>
      <c r="C156" s="464"/>
      <c r="D156" s="464"/>
      <c r="E156" s="464"/>
      <c r="F156" s="464"/>
      <c r="G156" s="464"/>
      <c r="H156" s="464"/>
      <c r="I156" s="464"/>
      <c r="J156" s="464"/>
      <c r="K156" s="464"/>
      <c r="L156" s="464"/>
      <c r="M156" s="464"/>
      <c r="N156" s="464"/>
      <c r="O156" s="464"/>
      <c r="P156" s="464"/>
      <c r="BZ156" s="118" t="s">
        <v>624</v>
      </c>
      <c r="CC156" s="147"/>
      <c r="CD156" s="109"/>
    </row>
    <row r="157" spans="1:82" s="92" customFormat="1" ht="22.5" x14ac:dyDescent="0.25">
      <c r="A157" s="94" t="s">
        <v>96</v>
      </c>
      <c r="B157" s="123" t="s">
        <v>623</v>
      </c>
      <c r="C157" s="465" t="s">
        <v>621</v>
      </c>
      <c r="D157" s="466"/>
      <c r="E157" s="467"/>
      <c r="F157" s="94" t="s">
        <v>622</v>
      </c>
      <c r="G157" s="95"/>
      <c r="H157" s="150">
        <v>0.4</v>
      </c>
      <c r="I157" s="93">
        <v>8987.84</v>
      </c>
      <c r="J157" s="93">
        <v>3929</v>
      </c>
      <c r="K157" s="93">
        <v>3335</v>
      </c>
      <c r="L157" s="124">
        <v>260</v>
      </c>
      <c r="M157" s="124">
        <v>334</v>
      </c>
      <c r="N157" s="121"/>
      <c r="O157" s="124">
        <v>5.37</v>
      </c>
      <c r="P157" s="124">
        <v>0.37</v>
      </c>
      <c r="BZ157" s="118"/>
      <c r="CA157" s="82" t="s">
        <v>621</v>
      </c>
      <c r="CC157" s="147"/>
      <c r="CD157" s="109"/>
    </row>
    <row r="158" spans="1:82" s="92" customFormat="1" ht="15" hidden="1" x14ac:dyDescent="0.25">
      <c r="A158" s="218"/>
      <c r="B158" s="217" t="s">
        <v>923</v>
      </c>
      <c r="C158" s="483" t="s">
        <v>922</v>
      </c>
      <c r="D158" s="483"/>
      <c r="E158" s="483"/>
      <c r="F158" s="216" t="s">
        <v>810</v>
      </c>
      <c r="G158" s="272">
        <v>13.43</v>
      </c>
      <c r="H158" s="215">
        <v>5.3719999999999999</v>
      </c>
      <c r="I158" s="213">
        <v>620.76</v>
      </c>
      <c r="J158" s="212">
        <v>3335</v>
      </c>
      <c r="K158" s="212">
        <v>3335</v>
      </c>
      <c r="L158" s="211"/>
      <c r="M158" s="211"/>
      <c r="N158" s="211"/>
      <c r="O158" s="210"/>
      <c r="P158" s="209"/>
      <c r="BZ158" s="118"/>
      <c r="CB158" s="82" t="s">
        <v>922</v>
      </c>
      <c r="CC158" s="147"/>
      <c r="CD158" s="109"/>
    </row>
    <row r="159" spans="1:82" s="92" customFormat="1" ht="15" hidden="1" x14ac:dyDescent="0.25">
      <c r="A159" s="218"/>
      <c r="B159" s="217" t="s">
        <v>42</v>
      </c>
      <c r="C159" s="483" t="s">
        <v>852</v>
      </c>
      <c r="D159" s="483"/>
      <c r="E159" s="483"/>
      <c r="F159" s="216" t="s">
        <v>810</v>
      </c>
      <c r="G159" s="272">
        <v>0.93</v>
      </c>
      <c r="H159" s="215">
        <v>0.372</v>
      </c>
      <c r="I159" s="213">
        <v>0</v>
      </c>
      <c r="J159" s="213">
        <v>0</v>
      </c>
      <c r="K159" s="211"/>
      <c r="L159" s="211"/>
      <c r="M159" s="213">
        <v>0</v>
      </c>
      <c r="N159" s="211"/>
      <c r="O159" s="210"/>
      <c r="P159" s="209"/>
      <c r="BZ159" s="118"/>
      <c r="CB159" s="82" t="s">
        <v>852</v>
      </c>
      <c r="CC159" s="147"/>
      <c r="CD159" s="109"/>
    </row>
    <row r="160" spans="1:82" s="92" customFormat="1" ht="15" hidden="1" x14ac:dyDescent="0.25">
      <c r="A160" s="218"/>
      <c r="B160" s="217" t="s">
        <v>921</v>
      </c>
      <c r="C160" s="483" t="s">
        <v>920</v>
      </c>
      <c r="D160" s="483"/>
      <c r="E160" s="483"/>
      <c r="F160" s="216" t="s">
        <v>844</v>
      </c>
      <c r="G160" s="272">
        <v>0.21</v>
      </c>
      <c r="H160" s="215">
        <v>8.4000000000000005E-2</v>
      </c>
      <c r="I160" s="212">
        <v>1606.45</v>
      </c>
      <c r="J160" s="213">
        <v>135</v>
      </c>
      <c r="K160" s="211"/>
      <c r="L160" s="213">
        <v>135</v>
      </c>
      <c r="M160" s="213">
        <v>0</v>
      </c>
      <c r="N160" s="211"/>
      <c r="O160" s="210"/>
      <c r="P160" s="209"/>
      <c r="BZ160" s="118"/>
      <c r="CB160" s="82" t="s">
        <v>920</v>
      </c>
      <c r="CC160" s="147"/>
      <c r="CD160" s="109"/>
    </row>
    <row r="161" spans="1:82" s="92" customFormat="1" ht="22.5" hidden="1" x14ac:dyDescent="0.25">
      <c r="A161" s="218"/>
      <c r="B161" s="217" t="s">
        <v>919</v>
      </c>
      <c r="C161" s="483" t="s">
        <v>918</v>
      </c>
      <c r="D161" s="483"/>
      <c r="E161" s="483"/>
      <c r="F161" s="216" t="s">
        <v>844</v>
      </c>
      <c r="G161" s="272">
        <v>1.43</v>
      </c>
      <c r="H161" s="215">
        <v>0.57199999999999995</v>
      </c>
      <c r="I161" s="213">
        <v>3.81</v>
      </c>
      <c r="J161" s="213">
        <v>2</v>
      </c>
      <c r="K161" s="211"/>
      <c r="L161" s="213">
        <v>2</v>
      </c>
      <c r="M161" s="213">
        <v>0</v>
      </c>
      <c r="N161" s="211"/>
      <c r="O161" s="210"/>
      <c r="P161" s="209"/>
      <c r="BZ161" s="118"/>
      <c r="CB161" s="82" t="s">
        <v>918</v>
      </c>
      <c r="CC161" s="147"/>
      <c r="CD161" s="109"/>
    </row>
    <row r="162" spans="1:82" s="92" customFormat="1" ht="45" hidden="1" x14ac:dyDescent="0.25">
      <c r="A162" s="218"/>
      <c r="B162" s="217" t="s">
        <v>917</v>
      </c>
      <c r="C162" s="483" t="s">
        <v>916</v>
      </c>
      <c r="D162" s="483"/>
      <c r="E162" s="483"/>
      <c r="F162" s="216" t="s">
        <v>844</v>
      </c>
      <c r="G162" s="272">
        <v>0.72</v>
      </c>
      <c r="H162" s="215">
        <v>0.28799999999999998</v>
      </c>
      <c r="I162" s="213">
        <v>428.1</v>
      </c>
      <c r="J162" s="213">
        <v>123</v>
      </c>
      <c r="K162" s="211"/>
      <c r="L162" s="213">
        <v>123</v>
      </c>
      <c r="M162" s="213">
        <v>0</v>
      </c>
      <c r="N162" s="211"/>
      <c r="O162" s="210"/>
      <c r="P162" s="209"/>
      <c r="BZ162" s="118"/>
      <c r="CB162" s="82" t="s">
        <v>916</v>
      </c>
      <c r="CC162" s="147"/>
      <c r="CD162" s="109"/>
    </row>
    <row r="163" spans="1:82" s="92" customFormat="1" ht="22.5" hidden="1" x14ac:dyDescent="0.25">
      <c r="A163" s="280" t="s">
        <v>867</v>
      </c>
      <c r="B163" s="279" t="s">
        <v>915</v>
      </c>
      <c r="C163" s="484" t="s">
        <v>914</v>
      </c>
      <c r="D163" s="484"/>
      <c r="E163" s="484"/>
      <c r="F163" s="278" t="s">
        <v>65</v>
      </c>
      <c r="G163" s="277">
        <v>10</v>
      </c>
      <c r="H163" s="277">
        <v>4</v>
      </c>
      <c r="I163" s="275">
        <v>0</v>
      </c>
      <c r="J163" s="275">
        <v>0</v>
      </c>
      <c r="K163" s="276"/>
      <c r="L163" s="276"/>
      <c r="M163" s="276"/>
      <c r="N163" s="275">
        <v>0</v>
      </c>
      <c r="O163" s="210"/>
      <c r="P163" s="274"/>
      <c r="BZ163" s="118"/>
      <c r="CC163" s="147" t="s">
        <v>914</v>
      </c>
      <c r="CD163" s="109"/>
    </row>
    <row r="164" spans="1:82" s="92" customFormat="1" ht="22.5" x14ac:dyDescent="0.25">
      <c r="A164" s="94" t="s">
        <v>99</v>
      </c>
      <c r="B164" s="123" t="s">
        <v>620</v>
      </c>
      <c r="C164" s="465" t="s">
        <v>619</v>
      </c>
      <c r="D164" s="466"/>
      <c r="E164" s="467"/>
      <c r="F164" s="94" t="s">
        <v>65</v>
      </c>
      <c r="G164" s="95"/>
      <c r="H164" s="122">
        <v>4</v>
      </c>
      <c r="I164" s="93">
        <v>2009.68</v>
      </c>
      <c r="J164" s="93">
        <v>8039</v>
      </c>
      <c r="K164" s="121"/>
      <c r="L164" s="121"/>
      <c r="M164" s="121"/>
      <c r="N164" s="93">
        <v>8039</v>
      </c>
      <c r="O164" s="119">
        <v>0</v>
      </c>
      <c r="P164" s="119">
        <v>0</v>
      </c>
      <c r="BZ164" s="118"/>
      <c r="CA164" s="82" t="s">
        <v>619</v>
      </c>
      <c r="CC164" s="147"/>
      <c r="CD164" s="109"/>
    </row>
    <row r="165" spans="1:82" s="92" customFormat="1" ht="15" x14ac:dyDescent="0.25">
      <c r="A165" s="475" t="s">
        <v>618</v>
      </c>
      <c r="B165" s="476"/>
      <c r="C165" s="476"/>
      <c r="D165" s="476"/>
      <c r="E165" s="476"/>
      <c r="F165" s="476"/>
      <c r="G165" s="476"/>
      <c r="H165" s="476"/>
      <c r="I165" s="477"/>
      <c r="J165" s="112"/>
      <c r="K165" s="112"/>
      <c r="L165" s="112"/>
      <c r="M165" s="112"/>
      <c r="N165" s="112"/>
      <c r="O165" s="155">
        <v>5.3719999999999999</v>
      </c>
      <c r="P165" s="155">
        <v>0.372</v>
      </c>
      <c r="BZ165" s="118"/>
      <c r="CC165" s="147"/>
      <c r="CD165" s="109" t="s">
        <v>618</v>
      </c>
    </row>
    <row r="166" spans="1:82" s="92" customFormat="1" ht="15" x14ac:dyDescent="0.25">
      <c r="A166" s="464" t="s">
        <v>617</v>
      </c>
      <c r="B166" s="464"/>
      <c r="C166" s="464"/>
      <c r="D166" s="464"/>
      <c r="E166" s="464"/>
      <c r="F166" s="464"/>
      <c r="G166" s="464"/>
      <c r="H166" s="464"/>
      <c r="I166" s="464"/>
      <c r="J166" s="464"/>
      <c r="K166" s="464"/>
      <c r="L166" s="464"/>
      <c r="M166" s="464"/>
      <c r="N166" s="464"/>
      <c r="O166" s="464"/>
      <c r="P166" s="464"/>
      <c r="BZ166" s="118" t="s">
        <v>617</v>
      </c>
      <c r="CC166" s="147"/>
      <c r="CD166" s="109"/>
    </row>
    <row r="167" spans="1:82" s="92" customFormat="1" ht="33.75" x14ac:dyDescent="0.25">
      <c r="A167" s="94" t="s">
        <v>103</v>
      </c>
      <c r="B167" s="123" t="s">
        <v>540</v>
      </c>
      <c r="C167" s="465" t="s">
        <v>616</v>
      </c>
      <c r="D167" s="466"/>
      <c r="E167" s="467"/>
      <c r="F167" s="94" t="s">
        <v>92</v>
      </c>
      <c r="G167" s="95"/>
      <c r="H167" s="150">
        <v>0.4</v>
      </c>
      <c r="I167" s="93">
        <v>53966.62</v>
      </c>
      <c r="J167" s="93">
        <v>27055</v>
      </c>
      <c r="K167" s="93">
        <v>3546</v>
      </c>
      <c r="L167" s="93">
        <v>18041</v>
      </c>
      <c r="M167" s="93">
        <v>5468</v>
      </c>
      <c r="N167" s="121"/>
      <c r="O167" s="124">
        <v>5.24</v>
      </c>
      <c r="P167" s="124">
        <v>5.72</v>
      </c>
      <c r="BZ167" s="118"/>
      <c r="CA167" s="82" t="s">
        <v>616</v>
      </c>
      <c r="CC167" s="147"/>
      <c r="CD167" s="109"/>
    </row>
    <row r="168" spans="1:82" s="92" customFormat="1" ht="15" hidden="1" x14ac:dyDescent="0.25">
      <c r="A168" s="218"/>
      <c r="B168" s="217" t="s">
        <v>913</v>
      </c>
      <c r="C168" s="483" t="s">
        <v>912</v>
      </c>
      <c r="D168" s="483"/>
      <c r="E168" s="483"/>
      <c r="F168" s="216" t="s">
        <v>810</v>
      </c>
      <c r="G168" s="270">
        <v>13.1</v>
      </c>
      <c r="H168" s="272">
        <v>5.24</v>
      </c>
      <c r="I168" s="213">
        <v>676.63</v>
      </c>
      <c r="J168" s="212">
        <v>3546</v>
      </c>
      <c r="K168" s="212">
        <v>3546</v>
      </c>
      <c r="L168" s="211"/>
      <c r="M168" s="211"/>
      <c r="N168" s="211"/>
      <c r="O168" s="210"/>
      <c r="P168" s="209"/>
      <c r="BZ168" s="118"/>
      <c r="CB168" s="82" t="s">
        <v>912</v>
      </c>
      <c r="CC168" s="147"/>
      <c r="CD168" s="109"/>
    </row>
    <row r="169" spans="1:82" s="92" customFormat="1" ht="15" hidden="1" x14ac:dyDescent="0.25">
      <c r="A169" s="218"/>
      <c r="B169" s="217" t="s">
        <v>42</v>
      </c>
      <c r="C169" s="483" t="s">
        <v>852</v>
      </c>
      <c r="D169" s="483"/>
      <c r="E169" s="483"/>
      <c r="F169" s="216" t="s">
        <v>810</v>
      </c>
      <c r="G169" s="270">
        <v>14.3</v>
      </c>
      <c r="H169" s="272">
        <v>5.72</v>
      </c>
      <c r="I169" s="213">
        <v>0</v>
      </c>
      <c r="J169" s="213">
        <v>0</v>
      </c>
      <c r="K169" s="211"/>
      <c r="L169" s="211"/>
      <c r="M169" s="213">
        <v>0</v>
      </c>
      <c r="N169" s="211"/>
      <c r="O169" s="210"/>
      <c r="P169" s="209"/>
      <c r="BZ169" s="118"/>
      <c r="CB169" s="82" t="s">
        <v>852</v>
      </c>
      <c r="CC169" s="147"/>
      <c r="CD169" s="109"/>
    </row>
    <row r="170" spans="1:82" s="92" customFormat="1" ht="33.75" hidden="1" x14ac:dyDescent="0.25">
      <c r="A170" s="218"/>
      <c r="B170" s="217" t="s">
        <v>911</v>
      </c>
      <c r="C170" s="483" t="s">
        <v>910</v>
      </c>
      <c r="D170" s="483"/>
      <c r="E170" s="483"/>
      <c r="F170" s="216" t="s">
        <v>844</v>
      </c>
      <c r="G170" s="270">
        <v>14.3</v>
      </c>
      <c r="H170" s="272">
        <v>5.72</v>
      </c>
      <c r="I170" s="212">
        <v>3154.04</v>
      </c>
      <c r="J170" s="212">
        <v>18041</v>
      </c>
      <c r="K170" s="211"/>
      <c r="L170" s="212">
        <v>18041</v>
      </c>
      <c r="M170" s="213">
        <v>0</v>
      </c>
      <c r="N170" s="211"/>
      <c r="O170" s="210"/>
      <c r="P170" s="209"/>
      <c r="BZ170" s="118"/>
      <c r="CB170" s="82" t="s">
        <v>910</v>
      </c>
      <c r="CC170" s="147"/>
      <c r="CD170" s="109"/>
    </row>
    <row r="171" spans="1:82" s="92" customFormat="1" ht="21.75" customHeight="1" x14ac:dyDescent="0.25">
      <c r="A171" s="94" t="s">
        <v>106</v>
      </c>
      <c r="B171" s="123" t="s">
        <v>605</v>
      </c>
      <c r="C171" s="465" t="s">
        <v>604</v>
      </c>
      <c r="D171" s="466"/>
      <c r="E171" s="467"/>
      <c r="F171" s="94" t="s">
        <v>194</v>
      </c>
      <c r="G171" s="95"/>
      <c r="H171" s="156">
        <v>1.2999999999999999E-3</v>
      </c>
      <c r="I171" s="93">
        <v>63052.67</v>
      </c>
      <c r="J171" s="124">
        <v>82</v>
      </c>
      <c r="K171" s="124">
        <v>82</v>
      </c>
      <c r="L171" s="121"/>
      <c r="M171" s="121"/>
      <c r="N171" s="121"/>
      <c r="O171" s="124">
        <v>0.13</v>
      </c>
      <c r="P171" s="119">
        <v>0</v>
      </c>
      <c r="BZ171" s="118"/>
      <c r="CA171" s="82" t="s">
        <v>604</v>
      </c>
      <c r="CC171" s="147"/>
      <c r="CD171" s="109"/>
    </row>
    <row r="172" spans="1:82" s="92" customFormat="1" ht="15" hidden="1" x14ac:dyDescent="0.25">
      <c r="A172" s="218"/>
      <c r="B172" s="217" t="s">
        <v>881</v>
      </c>
      <c r="C172" s="483" t="s">
        <v>880</v>
      </c>
      <c r="D172" s="483"/>
      <c r="E172" s="483"/>
      <c r="F172" s="216" t="s">
        <v>810</v>
      </c>
      <c r="G172" s="270">
        <v>97.2</v>
      </c>
      <c r="H172" s="214">
        <v>0.12636</v>
      </c>
      <c r="I172" s="213">
        <v>648.69000000000005</v>
      </c>
      <c r="J172" s="213">
        <v>82</v>
      </c>
      <c r="K172" s="213">
        <v>82</v>
      </c>
      <c r="L172" s="211"/>
      <c r="M172" s="211"/>
      <c r="N172" s="211"/>
      <c r="O172" s="210"/>
      <c r="P172" s="209"/>
      <c r="BZ172" s="118"/>
      <c r="CB172" s="82" t="s">
        <v>880</v>
      </c>
      <c r="CC172" s="147"/>
      <c r="CD172" s="109"/>
    </row>
    <row r="173" spans="1:82" s="92" customFormat="1" ht="30" customHeight="1" x14ac:dyDescent="0.25">
      <c r="A173" s="94" t="s">
        <v>110</v>
      </c>
      <c r="B173" s="123" t="s">
        <v>615</v>
      </c>
      <c r="C173" s="465" t="s">
        <v>614</v>
      </c>
      <c r="D173" s="466"/>
      <c r="E173" s="467"/>
      <c r="F173" s="94" t="s">
        <v>194</v>
      </c>
      <c r="G173" s="95"/>
      <c r="H173" s="156">
        <v>2.5999999999999999E-3</v>
      </c>
      <c r="I173" s="93">
        <v>1134404.44</v>
      </c>
      <c r="J173" s="93">
        <v>3034</v>
      </c>
      <c r="K173" s="124">
        <v>847</v>
      </c>
      <c r="L173" s="124">
        <v>93</v>
      </c>
      <c r="M173" s="124">
        <v>84</v>
      </c>
      <c r="N173" s="93">
        <v>2010</v>
      </c>
      <c r="O173" s="124">
        <v>1.1499999999999999</v>
      </c>
      <c r="P173" s="124">
        <v>0.08</v>
      </c>
      <c r="BZ173" s="118"/>
      <c r="CA173" s="82" t="s">
        <v>614</v>
      </c>
      <c r="CC173" s="147"/>
      <c r="CD173" s="109"/>
    </row>
    <row r="174" spans="1:82" s="92" customFormat="1" ht="15" hidden="1" x14ac:dyDescent="0.25">
      <c r="A174" s="218"/>
      <c r="B174" s="217" t="s">
        <v>873</v>
      </c>
      <c r="C174" s="483" t="s">
        <v>872</v>
      </c>
      <c r="D174" s="483"/>
      <c r="E174" s="483"/>
      <c r="F174" s="216" t="s">
        <v>810</v>
      </c>
      <c r="G174" s="273">
        <v>441</v>
      </c>
      <c r="H174" s="271">
        <v>1.1466000000000001</v>
      </c>
      <c r="I174" s="213">
        <v>738.7</v>
      </c>
      <c r="J174" s="213">
        <v>847</v>
      </c>
      <c r="K174" s="213">
        <v>847</v>
      </c>
      <c r="L174" s="211"/>
      <c r="M174" s="211"/>
      <c r="N174" s="211"/>
      <c r="O174" s="210"/>
      <c r="P174" s="209"/>
      <c r="BZ174" s="118"/>
      <c r="CB174" s="82" t="s">
        <v>872</v>
      </c>
      <c r="CC174" s="147"/>
      <c r="CD174" s="109"/>
    </row>
    <row r="175" spans="1:82" s="92" customFormat="1" ht="15" hidden="1" x14ac:dyDescent="0.25">
      <c r="A175" s="218"/>
      <c r="B175" s="217" t="s">
        <v>42</v>
      </c>
      <c r="C175" s="483" t="s">
        <v>852</v>
      </c>
      <c r="D175" s="483"/>
      <c r="E175" s="483"/>
      <c r="F175" s="216" t="s">
        <v>810</v>
      </c>
      <c r="G175" s="272">
        <v>28.94</v>
      </c>
      <c r="H175" s="283">
        <v>7.5244000000000005E-2</v>
      </c>
      <c r="I175" s="213">
        <v>0</v>
      </c>
      <c r="J175" s="213">
        <v>0</v>
      </c>
      <c r="K175" s="211"/>
      <c r="L175" s="211"/>
      <c r="M175" s="213">
        <v>0</v>
      </c>
      <c r="N175" s="211"/>
      <c r="O175" s="210"/>
      <c r="P175" s="209"/>
      <c r="BZ175" s="118"/>
      <c r="CB175" s="82" t="s">
        <v>852</v>
      </c>
      <c r="CC175" s="147"/>
      <c r="CD175" s="109"/>
    </row>
    <row r="176" spans="1:82" s="92" customFormat="1" ht="15" hidden="1" x14ac:dyDescent="0.25">
      <c r="A176" s="218"/>
      <c r="B176" s="217" t="s">
        <v>909</v>
      </c>
      <c r="C176" s="483" t="s">
        <v>908</v>
      </c>
      <c r="D176" s="483"/>
      <c r="E176" s="483"/>
      <c r="F176" s="216" t="s">
        <v>844</v>
      </c>
      <c r="G176" s="272">
        <v>27.85</v>
      </c>
      <c r="H176" s="214">
        <v>7.2410000000000002E-2</v>
      </c>
      <c r="I176" s="212">
        <v>1213.5</v>
      </c>
      <c r="J176" s="213">
        <v>88</v>
      </c>
      <c r="K176" s="211"/>
      <c r="L176" s="213">
        <v>88</v>
      </c>
      <c r="M176" s="213">
        <v>0</v>
      </c>
      <c r="N176" s="211"/>
      <c r="O176" s="210"/>
      <c r="P176" s="209"/>
      <c r="BZ176" s="118"/>
      <c r="CB176" s="82" t="s">
        <v>908</v>
      </c>
      <c r="CC176" s="147"/>
      <c r="CD176" s="109"/>
    </row>
    <row r="177" spans="1:83" s="92" customFormat="1" ht="22.5" hidden="1" x14ac:dyDescent="0.25">
      <c r="A177" s="218"/>
      <c r="B177" s="217" t="s">
        <v>887</v>
      </c>
      <c r="C177" s="483" t="s">
        <v>886</v>
      </c>
      <c r="D177" s="483"/>
      <c r="E177" s="483"/>
      <c r="F177" s="216" t="s">
        <v>844</v>
      </c>
      <c r="G177" s="272">
        <v>0.34</v>
      </c>
      <c r="H177" s="283">
        <v>8.8400000000000002E-4</v>
      </c>
      <c r="I177" s="212">
        <v>2155.92</v>
      </c>
      <c r="J177" s="213">
        <v>2</v>
      </c>
      <c r="K177" s="211"/>
      <c r="L177" s="213">
        <v>2</v>
      </c>
      <c r="M177" s="213">
        <v>0</v>
      </c>
      <c r="N177" s="211"/>
      <c r="O177" s="210"/>
      <c r="P177" s="209"/>
      <c r="BZ177" s="118"/>
      <c r="CB177" s="82" t="s">
        <v>886</v>
      </c>
      <c r="CC177" s="147"/>
      <c r="CD177" s="109"/>
    </row>
    <row r="178" spans="1:83" s="92" customFormat="1" ht="45" hidden="1" x14ac:dyDescent="0.25">
      <c r="A178" s="218"/>
      <c r="B178" s="217" t="s">
        <v>849</v>
      </c>
      <c r="C178" s="483" t="s">
        <v>848</v>
      </c>
      <c r="D178" s="483"/>
      <c r="E178" s="483"/>
      <c r="F178" s="216" t="s">
        <v>844</v>
      </c>
      <c r="G178" s="272">
        <v>0.25</v>
      </c>
      <c r="H178" s="214">
        <v>6.4999999999999997E-4</v>
      </c>
      <c r="I178" s="212">
        <v>1924.02</v>
      </c>
      <c r="J178" s="213">
        <v>1</v>
      </c>
      <c r="K178" s="211"/>
      <c r="L178" s="213">
        <v>1</v>
      </c>
      <c r="M178" s="213">
        <v>0</v>
      </c>
      <c r="N178" s="211"/>
      <c r="O178" s="210"/>
      <c r="P178" s="209"/>
      <c r="BZ178" s="118"/>
      <c r="CB178" s="82" t="s">
        <v>848</v>
      </c>
      <c r="CC178" s="147"/>
      <c r="CD178" s="109"/>
    </row>
    <row r="179" spans="1:83" s="92" customFormat="1" ht="15" hidden="1" x14ac:dyDescent="0.25">
      <c r="A179" s="218"/>
      <c r="B179" s="217" t="s">
        <v>907</v>
      </c>
      <c r="C179" s="483" t="s">
        <v>906</v>
      </c>
      <c r="D179" s="483"/>
      <c r="E179" s="483"/>
      <c r="F179" s="216" t="s">
        <v>844</v>
      </c>
      <c r="G179" s="272">
        <v>19.420000000000002</v>
      </c>
      <c r="H179" s="283">
        <v>5.0492000000000002E-2</v>
      </c>
      <c r="I179" s="213">
        <v>14.73</v>
      </c>
      <c r="J179" s="213">
        <v>1</v>
      </c>
      <c r="K179" s="211"/>
      <c r="L179" s="213">
        <v>1</v>
      </c>
      <c r="M179" s="213">
        <v>0</v>
      </c>
      <c r="N179" s="211"/>
      <c r="O179" s="210"/>
      <c r="P179" s="209"/>
      <c r="BZ179" s="118"/>
      <c r="CB179" s="82" t="s">
        <v>906</v>
      </c>
      <c r="CC179" s="147"/>
      <c r="CD179" s="109"/>
    </row>
    <row r="180" spans="1:83" s="92" customFormat="1" ht="22.5" hidden="1" x14ac:dyDescent="0.25">
      <c r="A180" s="218"/>
      <c r="B180" s="217" t="s">
        <v>847</v>
      </c>
      <c r="C180" s="483" t="s">
        <v>846</v>
      </c>
      <c r="D180" s="483"/>
      <c r="E180" s="483"/>
      <c r="F180" s="216" t="s">
        <v>844</v>
      </c>
      <c r="G180" s="270">
        <v>0.5</v>
      </c>
      <c r="H180" s="271">
        <v>1.2999999999999999E-3</v>
      </c>
      <c r="I180" s="213">
        <v>707.32</v>
      </c>
      <c r="J180" s="213">
        <v>1</v>
      </c>
      <c r="K180" s="211"/>
      <c r="L180" s="213">
        <v>1</v>
      </c>
      <c r="M180" s="213">
        <v>0</v>
      </c>
      <c r="N180" s="211"/>
      <c r="O180" s="210"/>
      <c r="P180" s="209"/>
      <c r="BZ180" s="118"/>
      <c r="CB180" s="82" t="s">
        <v>846</v>
      </c>
      <c r="CC180" s="147"/>
      <c r="CD180" s="109"/>
    </row>
    <row r="181" spans="1:83" s="92" customFormat="1" ht="15" hidden="1" x14ac:dyDescent="0.25">
      <c r="A181" s="218"/>
      <c r="B181" s="217" t="s">
        <v>905</v>
      </c>
      <c r="C181" s="483" t="s">
        <v>904</v>
      </c>
      <c r="D181" s="483"/>
      <c r="E181" s="483"/>
      <c r="F181" s="216" t="s">
        <v>65</v>
      </c>
      <c r="G181" s="215">
        <v>0.441</v>
      </c>
      <c r="H181" s="284">
        <v>1.1466E-3</v>
      </c>
      <c r="I181" s="213">
        <v>58.56</v>
      </c>
      <c r="J181" s="213">
        <v>0</v>
      </c>
      <c r="K181" s="211"/>
      <c r="L181" s="211"/>
      <c r="M181" s="211"/>
      <c r="N181" s="213">
        <v>0</v>
      </c>
      <c r="O181" s="210"/>
      <c r="P181" s="209"/>
      <c r="BZ181" s="118"/>
      <c r="CB181" s="82" t="s">
        <v>904</v>
      </c>
      <c r="CC181" s="147"/>
      <c r="CD181" s="109"/>
    </row>
    <row r="182" spans="1:83" s="92" customFormat="1" ht="15" hidden="1" x14ac:dyDescent="0.25">
      <c r="A182" s="218"/>
      <c r="B182" s="217" t="s">
        <v>903</v>
      </c>
      <c r="C182" s="483" t="s">
        <v>901</v>
      </c>
      <c r="D182" s="483"/>
      <c r="E182" s="483"/>
      <c r="F182" s="216" t="s">
        <v>902</v>
      </c>
      <c r="G182" s="215">
        <v>2.016</v>
      </c>
      <c r="H182" s="284">
        <v>5.2415999999999999E-3</v>
      </c>
      <c r="I182" s="213">
        <v>3.98</v>
      </c>
      <c r="J182" s="213">
        <v>0</v>
      </c>
      <c r="K182" s="211"/>
      <c r="L182" s="211"/>
      <c r="M182" s="211"/>
      <c r="N182" s="213">
        <v>0</v>
      </c>
      <c r="O182" s="210"/>
      <c r="P182" s="209"/>
      <c r="BZ182" s="118"/>
      <c r="CB182" s="82" t="s">
        <v>901</v>
      </c>
      <c r="CC182" s="147"/>
      <c r="CD182" s="109"/>
    </row>
    <row r="183" spans="1:83" s="92" customFormat="1" ht="15" hidden="1" x14ac:dyDescent="0.25">
      <c r="A183" s="218"/>
      <c r="B183" s="217" t="s">
        <v>900</v>
      </c>
      <c r="C183" s="483" t="s">
        <v>899</v>
      </c>
      <c r="D183" s="483"/>
      <c r="E183" s="483"/>
      <c r="F183" s="216" t="s">
        <v>600</v>
      </c>
      <c r="G183" s="273">
        <v>153</v>
      </c>
      <c r="H183" s="271">
        <v>0.39779999999999999</v>
      </c>
      <c r="I183" s="213">
        <v>15.01</v>
      </c>
      <c r="J183" s="213">
        <v>6</v>
      </c>
      <c r="K183" s="211"/>
      <c r="L183" s="211"/>
      <c r="M183" s="211"/>
      <c r="N183" s="213">
        <v>6</v>
      </c>
      <c r="O183" s="210"/>
      <c r="P183" s="209"/>
      <c r="BZ183" s="118"/>
      <c r="CB183" s="82" t="s">
        <v>899</v>
      </c>
      <c r="CC183" s="147"/>
      <c r="CD183" s="109"/>
    </row>
    <row r="184" spans="1:83" s="92" customFormat="1" ht="15" hidden="1" x14ac:dyDescent="0.25">
      <c r="A184" s="218"/>
      <c r="B184" s="217" t="s">
        <v>898</v>
      </c>
      <c r="C184" s="483" t="s">
        <v>897</v>
      </c>
      <c r="D184" s="483"/>
      <c r="E184" s="483"/>
      <c r="F184" s="216" t="s">
        <v>53</v>
      </c>
      <c r="G184" s="271">
        <v>2.3800000000000002E-2</v>
      </c>
      <c r="H184" s="284">
        <v>6.19E-5</v>
      </c>
      <c r="I184" s="212">
        <v>106147.26</v>
      </c>
      <c r="J184" s="213">
        <v>7</v>
      </c>
      <c r="K184" s="211"/>
      <c r="L184" s="211"/>
      <c r="M184" s="211"/>
      <c r="N184" s="213">
        <v>7</v>
      </c>
      <c r="O184" s="210"/>
      <c r="P184" s="209"/>
      <c r="BZ184" s="118"/>
      <c r="CB184" s="82" t="s">
        <v>897</v>
      </c>
      <c r="CC184" s="147"/>
      <c r="CD184" s="109"/>
    </row>
    <row r="185" spans="1:83" s="92" customFormat="1" ht="22.5" hidden="1" x14ac:dyDescent="0.25">
      <c r="A185" s="218"/>
      <c r="B185" s="217" t="s">
        <v>896</v>
      </c>
      <c r="C185" s="483" t="s">
        <v>895</v>
      </c>
      <c r="D185" s="483"/>
      <c r="E185" s="483"/>
      <c r="F185" s="216" t="s">
        <v>53</v>
      </c>
      <c r="G185" s="215">
        <v>2.7E-2</v>
      </c>
      <c r="H185" s="284">
        <v>7.0199999999999999E-5</v>
      </c>
      <c r="I185" s="212">
        <v>8703.83</v>
      </c>
      <c r="J185" s="213">
        <v>1</v>
      </c>
      <c r="K185" s="211"/>
      <c r="L185" s="211"/>
      <c r="M185" s="211"/>
      <c r="N185" s="213">
        <v>1</v>
      </c>
      <c r="O185" s="210"/>
      <c r="P185" s="209"/>
      <c r="BZ185" s="118"/>
      <c r="CB185" s="82" t="s">
        <v>895</v>
      </c>
      <c r="CC185" s="147"/>
      <c r="CD185" s="109"/>
    </row>
    <row r="186" spans="1:83" s="92" customFormat="1" ht="22.5" hidden="1" x14ac:dyDescent="0.25">
      <c r="A186" s="218" t="s">
        <v>894</v>
      </c>
      <c r="B186" s="217" t="s">
        <v>893</v>
      </c>
      <c r="C186" s="483" t="s">
        <v>892</v>
      </c>
      <c r="D186" s="483"/>
      <c r="E186" s="483"/>
      <c r="F186" s="216" t="s">
        <v>65</v>
      </c>
      <c r="G186" s="273">
        <v>102</v>
      </c>
      <c r="H186" s="271">
        <v>0.26519999999999999</v>
      </c>
      <c r="I186" s="212">
        <v>7449</v>
      </c>
      <c r="J186" s="212">
        <v>1975</v>
      </c>
      <c r="K186" s="211"/>
      <c r="L186" s="211"/>
      <c r="M186" s="211"/>
      <c r="N186" s="212">
        <v>1975</v>
      </c>
      <c r="O186" s="210"/>
      <c r="P186" s="209"/>
      <c r="BZ186" s="118"/>
      <c r="CC186" s="147"/>
      <c r="CD186" s="109"/>
      <c r="CE186" s="82" t="s">
        <v>892</v>
      </c>
    </row>
    <row r="187" spans="1:83" s="92" customFormat="1" ht="22.5" hidden="1" x14ac:dyDescent="0.25">
      <c r="A187" s="218"/>
      <c r="B187" s="217" t="s">
        <v>891</v>
      </c>
      <c r="C187" s="483" t="s">
        <v>890</v>
      </c>
      <c r="D187" s="483"/>
      <c r="E187" s="483"/>
      <c r="F187" s="216" t="s">
        <v>53</v>
      </c>
      <c r="G187" s="271">
        <v>3.7499999999999999E-2</v>
      </c>
      <c r="H187" s="284">
        <v>9.7499999999999998E-5</v>
      </c>
      <c r="I187" s="212">
        <v>71707.259999999995</v>
      </c>
      <c r="J187" s="213">
        <v>7</v>
      </c>
      <c r="K187" s="211"/>
      <c r="L187" s="211"/>
      <c r="M187" s="211"/>
      <c r="N187" s="213">
        <v>7</v>
      </c>
      <c r="O187" s="210"/>
      <c r="P187" s="209"/>
      <c r="BZ187" s="118"/>
      <c r="CB187" s="82" t="s">
        <v>890</v>
      </c>
      <c r="CC187" s="147"/>
      <c r="CD187" s="109"/>
    </row>
    <row r="188" spans="1:83" s="92" customFormat="1" ht="45" hidden="1" x14ac:dyDescent="0.25">
      <c r="A188" s="218"/>
      <c r="B188" s="217" t="s">
        <v>889</v>
      </c>
      <c r="C188" s="483" t="s">
        <v>888</v>
      </c>
      <c r="D188" s="483"/>
      <c r="E188" s="483"/>
      <c r="F188" s="216" t="s">
        <v>65</v>
      </c>
      <c r="G188" s="272">
        <v>0.68</v>
      </c>
      <c r="H188" s="283">
        <v>1.768E-3</v>
      </c>
      <c r="I188" s="212">
        <v>7954.9</v>
      </c>
      <c r="J188" s="213">
        <v>14</v>
      </c>
      <c r="K188" s="211"/>
      <c r="L188" s="211"/>
      <c r="M188" s="211"/>
      <c r="N188" s="213">
        <v>14</v>
      </c>
      <c r="O188" s="210"/>
      <c r="P188" s="209"/>
      <c r="BZ188" s="118"/>
      <c r="CB188" s="82" t="s">
        <v>888</v>
      </c>
      <c r="CC188" s="147"/>
      <c r="CD188" s="109"/>
    </row>
    <row r="189" spans="1:83" s="92" customFormat="1" ht="20.25" customHeight="1" x14ac:dyDescent="0.25">
      <c r="A189" s="94" t="s">
        <v>113</v>
      </c>
      <c r="B189" s="123" t="s">
        <v>613</v>
      </c>
      <c r="C189" s="465" t="s">
        <v>612</v>
      </c>
      <c r="D189" s="466"/>
      <c r="E189" s="467"/>
      <c r="F189" s="94" t="s">
        <v>53</v>
      </c>
      <c r="G189" s="95"/>
      <c r="H189" s="149">
        <v>7.5999999999999998E-2</v>
      </c>
      <c r="I189" s="93">
        <v>45981.3</v>
      </c>
      <c r="J189" s="93">
        <v>3518</v>
      </c>
      <c r="K189" s="93">
        <v>3461</v>
      </c>
      <c r="L189" s="124">
        <v>33</v>
      </c>
      <c r="M189" s="124">
        <v>24</v>
      </c>
      <c r="N189" s="121"/>
      <c r="O189" s="124">
        <v>4.41</v>
      </c>
      <c r="P189" s="124">
        <v>0.03</v>
      </c>
      <c r="BZ189" s="118"/>
      <c r="CA189" s="82" t="s">
        <v>612</v>
      </c>
      <c r="CC189" s="147"/>
      <c r="CD189" s="109"/>
    </row>
    <row r="190" spans="1:83" s="92" customFormat="1" ht="15" hidden="1" x14ac:dyDescent="0.25">
      <c r="A190" s="218"/>
      <c r="B190" s="217" t="s">
        <v>854</v>
      </c>
      <c r="C190" s="483" t="s">
        <v>853</v>
      </c>
      <c r="D190" s="483"/>
      <c r="E190" s="483"/>
      <c r="F190" s="216" t="s">
        <v>810</v>
      </c>
      <c r="G190" s="273">
        <v>58</v>
      </c>
      <c r="H190" s="215">
        <v>4.4080000000000004</v>
      </c>
      <c r="I190" s="213">
        <v>785.26</v>
      </c>
      <c r="J190" s="212">
        <v>3461</v>
      </c>
      <c r="K190" s="212">
        <v>3461</v>
      </c>
      <c r="L190" s="211"/>
      <c r="M190" s="211"/>
      <c r="N190" s="211"/>
      <c r="O190" s="210"/>
      <c r="P190" s="209"/>
      <c r="BZ190" s="118"/>
      <c r="CB190" s="82" t="s">
        <v>853</v>
      </c>
      <c r="CC190" s="147"/>
      <c r="CD190" s="109"/>
    </row>
    <row r="191" spans="1:83" s="92" customFormat="1" ht="15" hidden="1" x14ac:dyDescent="0.25">
      <c r="A191" s="218"/>
      <c r="B191" s="217" t="s">
        <v>42</v>
      </c>
      <c r="C191" s="483" t="s">
        <v>852</v>
      </c>
      <c r="D191" s="483"/>
      <c r="E191" s="483"/>
      <c r="F191" s="216" t="s">
        <v>810</v>
      </c>
      <c r="G191" s="272">
        <v>0.33</v>
      </c>
      <c r="H191" s="214">
        <v>2.5080000000000002E-2</v>
      </c>
      <c r="I191" s="213">
        <v>0</v>
      </c>
      <c r="J191" s="213">
        <v>0</v>
      </c>
      <c r="K191" s="211"/>
      <c r="L191" s="211"/>
      <c r="M191" s="213">
        <v>0</v>
      </c>
      <c r="N191" s="211"/>
      <c r="O191" s="210"/>
      <c r="P191" s="209"/>
      <c r="BZ191" s="118"/>
      <c r="CB191" s="82" t="s">
        <v>852</v>
      </c>
      <c r="CC191" s="147"/>
      <c r="CD191" s="109"/>
    </row>
    <row r="192" spans="1:83" s="92" customFormat="1" ht="22.5" hidden="1" x14ac:dyDescent="0.25">
      <c r="A192" s="218"/>
      <c r="B192" s="217" t="s">
        <v>887</v>
      </c>
      <c r="C192" s="483" t="s">
        <v>886</v>
      </c>
      <c r="D192" s="483"/>
      <c r="E192" s="483"/>
      <c r="F192" s="216" t="s">
        <v>844</v>
      </c>
      <c r="G192" s="272">
        <v>0.14000000000000001</v>
      </c>
      <c r="H192" s="214">
        <v>1.064E-2</v>
      </c>
      <c r="I192" s="212">
        <v>2155.92</v>
      </c>
      <c r="J192" s="213">
        <v>23</v>
      </c>
      <c r="K192" s="211"/>
      <c r="L192" s="213">
        <v>23</v>
      </c>
      <c r="M192" s="213">
        <v>0</v>
      </c>
      <c r="N192" s="211"/>
      <c r="O192" s="210"/>
      <c r="P192" s="209"/>
      <c r="BZ192" s="118"/>
      <c r="CB192" s="82" t="s">
        <v>886</v>
      </c>
      <c r="CC192" s="147"/>
      <c r="CD192" s="109"/>
    </row>
    <row r="193" spans="1:82" s="92" customFormat="1" ht="22.5" hidden="1" x14ac:dyDescent="0.25">
      <c r="A193" s="218"/>
      <c r="B193" s="217" t="s">
        <v>847</v>
      </c>
      <c r="C193" s="483" t="s">
        <v>846</v>
      </c>
      <c r="D193" s="483"/>
      <c r="E193" s="483"/>
      <c r="F193" s="216" t="s">
        <v>844</v>
      </c>
      <c r="G193" s="272">
        <v>0.19</v>
      </c>
      <c r="H193" s="214">
        <v>1.444E-2</v>
      </c>
      <c r="I193" s="213">
        <v>707.32</v>
      </c>
      <c r="J193" s="213">
        <v>10</v>
      </c>
      <c r="K193" s="211"/>
      <c r="L193" s="213">
        <v>10</v>
      </c>
      <c r="M193" s="213">
        <v>0</v>
      </c>
      <c r="N193" s="211"/>
      <c r="O193" s="210"/>
      <c r="P193" s="209"/>
      <c r="BZ193" s="118"/>
      <c r="CB193" s="82" t="s">
        <v>846</v>
      </c>
      <c r="CC193" s="147"/>
      <c r="CD193" s="109"/>
    </row>
    <row r="194" spans="1:82" s="92" customFormat="1" ht="67.5" x14ac:dyDescent="0.25">
      <c r="A194" s="94" t="s">
        <v>116</v>
      </c>
      <c r="B194" s="123" t="s">
        <v>611</v>
      </c>
      <c r="C194" s="465" t="s">
        <v>610</v>
      </c>
      <c r="D194" s="466"/>
      <c r="E194" s="467"/>
      <c r="F194" s="94" t="s">
        <v>53</v>
      </c>
      <c r="G194" s="95"/>
      <c r="H194" s="149">
        <v>7.5999999999999998E-2</v>
      </c>
      <c r="I194" s="93">
        <v>133510.26</v>
      </c>
      <c r="J194" s="93">
        <v>10223</v>
      </c>
      <c r="K194" s="121"/>
      <c r="L194" s="121"/>
      <c r="M194" s="121"/>
      <c r="N194" s="93">
        <v>10223</v>
      </c>
      <c r="O194" s="119">
        <v>0</v>
      </c>
      <c r="P194" s="119">
        <v>0</v>
      </c>
      <c r="BZ194" s="118"/>
      <c r="CA194" s="82" t="s">
        <v>610</v>
      </c>
      <c r="CC194" s="147"/>
      <c r="CD194" s="109"/>
    </row>
    <row r="195" spans="1:82" s="92" customFormat="1" ht="31.5" customHeight="1" x14ac:dyDescent="0.25">
      <c r="A195" s="94" t="s">
        <v>119</v>
      </c>
      <c r="B195" s="123" t="s">
        <v>609</v>
      </c>
      <c r="C195" s="465" t="s">
        <v>608</v>
      </c>
      <c r="D195" s="466"/>
      <c r="E195" s="467"/>
      <c r="F195" s="94" t="s">
        <v>92</v>
      </c>
      <c r="G195" s="95"/>
      <c r="H195" s="150">
        <v>0.4</v>
      </c>
      <c r="I195" s="93">
        <v>36132.42</v>
      </c>
      <c r="J195" s="93">
        <v>24362</v>
      </c>
      <c r="K195" s="93">
        <v>13016</v>
      </c>
      <c r="L195" s="93">
        <v>1437</v>
      </c>
      <c r="M195" s="93">
        <v>9909</v>
      </c>
      <c r="N195" s="121"/>
      <c r="O195" s="124">
        <v>17.62</v>
      </c>
      <c r="P195" s="124">
        <v>11.91</v>
      </c>
      <c r="BZ195" s="118"/>
      <c r="CA195" s="82" t="s">
        <v>608</v>
      </c>
      <c r="CC195" s="147"/>
      <c r="CD195" s="109"/>
    </row>
    <row r="196" spans="1:82" s="92" customFormat="1" ht="15" hidden="1" x14ac:dyDescent="0.25">
      <c r="A196" s="218"/>
      <c r="B196" s="217" t="s">
        <v>873</v>
      </c>
      <c r="C196" s="483" t="s">
        <v>872</v>
      </c>
      <c r="D196" s="483"/>
      <c r="E196" s="483"/>
      <c r="F196" s="216" t="s">
        <v>810</v>
      </c>
      <c r="G196" s="272">
        <v>44.05</v>
      </c>
      <c r="H196" s="272">
        <v>17.62</v>
      </c>
      <c r="I196" s="213">
        <v>738.7</v>
      </c>
      <c r="J196" s="212">
        <v>13016</v>
      </c>
      <c r="K196" s="212">
        <v>13016</v>
      </c>
      <c r="L196" s="211"/>
      <c r="M196" s="211"/>
      <c r="N196" s="211"/>
      <c r="O196" s="210"/>
      <c r="P196" s="209"/>
      <c r="BZ196" s="118"/>
      <c r="CB196" s="82" t="s">
        <v>872</v>
      </c>
      <c r="CC196" s="147"/>
      <c r="CD196" s="109"/>
    </row>
    <row r="197" spans="1:82" s="92" customFormat="1" ht="15" hidden="1" x14ac:dyDescent="0.25">
      <c r="A197" s="218"/>
      <c r="B197" s="217" t="s">
        <v>42</v>
      </c>
      <c r="C197" s="483" t="s">
        <v>852</v>
      </c>
      <c r="D197" s="483"/>
      <c r="E197" s="483"/>
      <c r="F197" s="216" t="s">
        <v>810</v>
      </c>
      <c r="G197" s="272">
        <v>29.78</v>
      </c>
      <c r="H197" s="215">
        <v>11.912000000000001</v>
      </c>
      <c r="I197" s="213">
        <v>0</v>
      </c>
      <c r="J197" s="213">
        <v>0</v>
      </c>
      <c r="K197" s="211"/>
      <c r="L197" s="211"/>
      <c r="M197" s="213">
        <v>0</v>
      </c>
      <c r="N197" s="211"/>
      <c r="O197" s="210"/>
      <c r="P197" s="209"/>
      <c r="BZ197" s="118"/>
      <c r="CB197" s="82" t="s">
        <v>852</v>
      </c>
      <c r="CC197" s="147"/>
      <c r="CD197" s="109"/>
    </row>
    <row r="198" spans="1:82" s="92" customFormat="1" ht="22.5" hidden="1" x14ac:dyDescent="0.25">
      <c r="A198" s="218"/>
      <c r="B198" s="217" t="s">
        <v>847</v>
      </c>
      <c r="C198" s="483" t="s">
        <v>846</v>
      </c>
      <c r="D198" s="483"/>
      <c r="E198" s="483"/>
      <c r="F198" s="216" t="s">
        <v>844</v>
      </c>
      <c r="G198" s="272">
        <v>1.58</v>
      </c>
      <c r="H198" s="215">
        <v>0.63200000000000001</v>
      </c>
      <c r="I198" s="213">
        <v>707.32</v>
      </c>
      <c r="J198" s="213">
        <v>447</v>
      </c>
      <c r="K198" s="211"/>
      <c r="L198" s="213">
        <v>447</v>
      </c>
      <c r="M198" s="213">
        <v>0</v>
      </c>
      <c r="N198" s="211"/>
      <c r="O198" s="210"/>
      <c r="P198" s="209"/>
      <c r="BZ198" s="118"/>
      <c r="CB198" s="82" t="s">
        <v>846</v>
      </c>
      <c r="CC198" s="147"/>
      <c r="CD198" s="109"/>
    </row>
    <row r="199" spans="1:82" s="92" customFormat="1" ht="22.5" hidden="1" x14ac:dyDescent="0.25">
      <c r="A199" s="218"/>
      <c r="B199" s="217" t="s">
        <v>879</v>
      </c>
      <c r="C199" s="483" t="s">
        <v>878</v>
      </c>
      <c r="D199" s="483"/>
      <c r="E199" s="483"/>
      <c r="F199" s="216" t="s">
        <v>844</v>
      </c>
      <c r="G199" s="270">
        <v>28.2</v>
      </c>
      <c r="H199" s="272">
        <v>11.28</v>
      </c>
      <c r="I199" s="213">
        <v>87.77</v>
      </c>
      <c r="J199" s="213">
        <v>990</v>
      </c>
      <c r="K199" s="211"/>
      <c r="L199" s="213">
        <v>990</v>
      </c>
      <c r="M199" s="213">
        <v>0</v>
      </c>
      <c r="N199" s="211"/>
      <c r="O199" s="210"/>
      <c r="P199" s="209"/>
      <c r="BZ199" s="118"/>
      <c r="CB199" s="82" t="s">
        <v>878</v>
      </c>
      <c r="CC199" s="147"/>
      <c r="CD199" s="109"/>
    </row>
    <row r="200" spans="1:82" s="92" customFormat="1" ht="15" hidden="1" x14ac:dyDescent="0.25">
      <c r="A200" s="280" t="s">
        <v>867</v>
      </c>
      <c r="B200" s="279" t="s">
        <v>885</v>
      </c>
      <c r="C200" s="484" t="s">
        <v>884</v>
      </c>
      <c r="D200" s="484"/>
      <c r="E200" s="484"/>
      <c r="F200" s="278" t="s">
        <v>53</v>
      </c>
      <c r="G200" s="282">
        <v>0.03</v>
      </c>
      <c r="H200" s="281">
        <v>1.2E-2</v>
      </c>
      <c r="I200" s="275">
        <v>0</v>
      </c>
      <c r="J200" s="275">
        <v>0</v>
      </c>
      <c r="K200" s="276"/>
      <c r="L200" s="276"/>
      <c r="M200" s="276"/>
      <c r="N200" s="275">
        <v>0</v>
      </c>
      <c r="O200" s="210"/>
      <c r="P200" s="274"/>
      <c r="BZ200" s="118"/>
      <c r="CC200" s="147" t="s">
        <v>884</v>
      </c>
      <c r="CD200" s="109"/>
    </row>
    <row r="201" spans="1:82" s="92" customFormat="1" ht="15" hidden="1" x14ac:dyDescent="0.25">
      <c r="A201" s="280" t="s">
        <v>867</v>
      </c>
      <c r="B201" s="279" t="s">
        <v>883</v>
      </c>
      <c r="C201" s="484" t="s">
        <v>882</v>
      </c>
      <c r="D201" s="484"/>
      <c r="E201" s="484"/>
      <c r="F201" s="278" t="s">
        <v>41</v>
      </c>
      <c r="G201" s="277">
        <v>100</v>
      </c>
      <c r="H201" s="277">
        <v>40</v>
      </c>
      <c r="I201" s="275">
        <v>0</v>
      </c>
      <c r="J201" s="275">
        <v>0</v>
      </c>
      <c r="K201" s="276"/>
      <c r="L201" s="276"/>
      <c r="M201" s="276"/>
      <c r="N201" s="275">
        <v>0</v>
      </c>
      <c r="O201" s="210"/>
      <c r="P201" s="274"/>
      <c r="BZ201" s="118"/>
      <c r="CC201" s="147" t="s">
        <v>882</v>
      </c>
      <c r="CD201" s="109"/>
    </row>
    <row r="202" spans="1:82" s="92" customFormat="1" ht="33.75" x14ac:dyDescent="0.25">
      <c r="A202" s="94" t="s">
        <v>122</v>
      </c>
      <c r="B202" s="123" t="s">
        <v>607</v>
      </c>
      <c r="C202" s="465" t="s">
        <v>606</v>
      </c>
      <c r="D202" s="466"/>
      <c r="E202" s="467"/>
      <c r="F202" s="94" t="s">
        <v>41</v>
      </c>
      <c r="G202" s="95"/>
      <c r="H202" s="122">
        <v>40</v>
      </c>
      <c r="I202" s="93">
        <v>1699.78</v>
      </c>
      <c r="J202" s="93">
        <v>68501</v>
      </c>
      <c r="K202" s="121"/>
      <c r="L202" s="121"/>
      <c r="M202" s="121"/>
      <c r="N202" s="93">
        <v>68501</v>
      </c>
      <c r="O202" s="119">
        <v>0</v>
      </c>
      <c r="P202" s="119">
        <v>0</v>
      </c>
      <c r="BZ202" s="118"/>
      <c r="CA202" s="82" t="s">
        <v>606</v>
      </c>
      <c r="CC202" s="147"/>
      <c r="CD202" s="109"/>
    </row>
    <row r="203" spans="1:82" s="92" customFormat="1" ht="21" customHeight="1" x14ac:dyDescent="0.25">
      <c r="A203" s="94" t="s">
        <v>310</v>
      </c>
      <c r="B203" s="123" t="s">
        <v>605</v>
      </c>
      <c r="C203" s="465" t="s">
        <v>604</v>
      </c>
      <c r="D203" s="466"/>
      <c r="E203" s="467"/>
      <c r="F203" s="94" t="s">
        <v>194</v>
      </c>
      <c r="G203" s="95"/>
      <c r="H203" s="156">
        <v>5.1999999999999998E-3</v>
      </c>
      <c r="I203" s="93">
        <v>63052.67</v>
      </c>
      <c r="J203" s="124">
        <v>328</v>
      </c>
      <c r="K203" s="124">
        <v>328</v>
      </c>
      <c r="L203" s="121"/>
      <c r="M203" s="121"/>
      <c r="N203" s="121"/>
      <c r="O203" s="124">
        <v>0.51</v>
      </c>
      <c r="P203" s="119">
        <v>0</v>
      </c>
      <c r="BZ203" s="118"/>
      <c r="CA203" s="82" t="s">
        <v>604</v>
      </c>
      <c r="CC203" s="147"/>
      <c r="CD203" s="109"/>
    </row>
    <row r="204" spans="1:82" s="92" customFormat="1" ht="15" hidden="1" x14ac:dyDescent="0.25">
      <c r="A204" s="218"/>
      <c r="B204" s="217" t="s">
        <v>881</v>
      </c>
      <c r="C204" s="483" t="s">
        <v>880</v>
      </c>
      <c r="D204" s="483"/>
      <c r="E204" s="483"/>
      <c r="F204" s="216" t="s">
        <v>810</v>
      </c>
      <c r="G204" s="270">
        <v>97.2</v>
      </c>
      <c r="H204" s="214">
        <v>0.50544</v>
      </c>
      <c r="I204" s="213">
        <v>648.69000000000005</v>
      </c>
      <c r="J204" s="213">
        <v>328</v>
      </c>
      <c r="K204" s="213">
        <v>328</v>
      </c>
      <c r="L204" s="211"/>
      <c r="M204" s="211"/>
      <c r="N204" s="211"/>
      <c r="O204" s="210"/>
      <c r="P204" s="209"/>
      <c r="BZ204" s="118"/>
      <c r="CB204" s="82" t="s">
        <v>880</v>
      </c>
      <c r="CC204" s="147"/>
      <c r="CD204" s="109"/>
    </row>
    <row r="205" spans="1:82" s="92" customFormat="1" ht="40.5" customHeight="1" x14ac:dyDescent="0.25">
      <c r="A205" s="94" t="s">
        <v>125</v>
      </c>
      <c r="B205" s="123" t="s">
        <v>603</v>
      </c>
      <c r="C205" s="465" t="s">
        <v>602</v>
      </c>
      <c r="D205" s="466"/>
      <c r="E205" s="467"/>
      <c r="F205" s="94" t="s">
        <v>109</v>
      </c>
      <c r="G205" s="95"/>
      <c r="H205" s="122">
        <v>4</v>
      </c>
      <c r="I205" s="93">
        <v>5380</v>
      </c>
      <c r="J205" s="93">
        <v>23783</v>
      </c>
      <c r="K205" s="93">
        <v>21009</v>
      </c>
      <c r="L205" s="124">
        <v>511</v>
      </c>
      <c r="M205" s="93">
        <v>2263</v>
      </c>
      <c r="N205" s="121"/>
      <c r="O205" s="124">
        <v>28.44</v>
      </c>
      <c r="P205" s="124">
        <v>2.72</v>
      </c>
      <c r="BZ205" s="118"/>
      <c r="CA205" s="82" t="s">
        <v>602</v>
      </c>
      <c r="CC205" s="147"/>
      <c r="CD205" s="109"/>
    </row>
    <row r="206" spans="1:82" s="92" customFormat="1" ht="0.75" hidden="1" customHeight="1" x14ac:dyDescent="0.25">
      <c r="A206" s="218"/>
      <c r="B206" s="217" t="s">
        <v>873</v>
      </c>
      <c r="C206" s="483" t="s">
        <v>872</v>
      </c>
      <c r="D206" s="483"/>
      <c r="E206" s="483"/>
      <c r="F206" s="216" t="s">
        <v>810</v>
      </c>
      <c r="G206" s="272">
        <v>7.11</v>
      </c>
      <c r="H206" s="272">
        <v>28.44</v>
      </c>
      <c r="I206" s="213">
        <v>738.7</v>
      </c>
      <c r="J206" s="212">
        <v>21009</v>
      </c>
      <c r="K206" s="212">
        <v>21009</v>
      </c>
      <c r="L206" s="211"/>
      <c r="M206" s="211"/>
      <c r="N206" s="211"/>
      <c r="O206" s="210"/>
      <c r="P206" s="209"/>
      <c r="BZ206" s="118"/>
      <c r="CB206" s="82" t="s">
        <v>872</v>
      </c>
      <c r="CC206" s="147"/>
      <c r="CD206" s="109"/>
    </row>
    <row r="207" spans="1:82" s="92" customFormat="1" ht="15" hidden="1" x14ac:dyDescent="0.25">
      <c r="A207" s="218"/>
      <c r="B207" s="217" t="s">
        <v>42</v>
      </c>
      <c r="C207" s="483" t="s">
        <v>852</v>
      </c>
      <c r="D207" s="483"/>
      <c r="E207" s="483"/>
      <c r="F207" s="216" t="s">
        <v>810</v>
      </c>
      <c r="G207" s="272">
        <v>0.68</v>
      </c>
      <c r="H207" s="272">
        <v>2.72</v>
      </c>
      <c r="I207" s="213">
        <v>0</v>
      </c>
      <c r="J207" s="213">
        <v>0</v>
      </c>
      <c r="K207" s="211"/>
      <c r="L207" s="211"/>
      <c r="M207" s="213">
        <v>0</v>
      </c>
      <c r="N207" s="211"/>
      <c r="O207" s="210"/>
      <c r="P207" s="209"/>
      <c r="BZ207" s="118"/>
      <c r="CB207" s="82" t="s">
        <v>852</v>
      </c>
      <c r="CC207" s="147"/>
      <c r="CD207" s="109"/>
    </row>
    <row r="208" spans="1:82" s="92" customFormat="1" ht="22.5" hidden="1" x14ac:dyDescent="0.25">
      <c r="A208" s="218"/>
      <c r="B208" s="217" t="s">
        <v>847</v>
      </c>
      <c r="C208" s="483" t="s">
        <v>846</v>
      </c>
      <c r="D208" s="483"/>
      <c r="E208" s="483"/>
      <c r="F208" s="216" t="s">
        <v>844</v>
      </c>
      <c r="G208" s="272">
        <v>0.11</v>
      </c>
      <c r="H208" s="272">
        <v>0.44</v>
      </c>
      <c r="I208" s="213">
        <v>707.32</v>
      </c>
      <c r="J208" s="213">
        <v>311</v>
      </c>
      <c r="K208" s="211"/>
      <c r="L208" s="213">
        <v>311</v>
      </c>
      <c r="M208" s="213">
        <v>0</v>
      </c>
      <c r="N208" s="211"/>
      <c r="O208" s="210"/>
      <c r="P208" s="209"/>
      <c r="BZ208" s="118"/>
      <c r="CB208" s="82" t="s">
        <v>846</v>
      </c>
      <c r="CC208" s="147"/>
      <c r="CD208" s="109"/>
    </row>
    <row r="209" spans="1:82" s="92" customFormat="1" ht="22.5" hidden="1" x14ac:dyDescent="0.25">
      <c r="A209" s="218"/>
      <c r="B209" s="217" t="s">
        <v>879</v>
      </c>
      <c r="C209" s="483" t="s">
        <v>878</v>
      </c>
      <c r="D209" s="483"/>
      <c r="E209" s="483"/>
      <c r="F209" s="216" t="s">
        <v>844</v>
      </c>
      <c r="G209" s="272">
        <v>0.56999999999999995</v>
      </c>
      <c r="H209" s="272">
        <v>2.2799999999999998</v>
      </c>
      <c r="I209" s="213">
        <v>87.77</v>
      </c>
      <c r="J209" s="213">
        <v>200</v>
      </c>
      <c r="K209" s="211"/>
      <c r="L209" s="213">
        <v>200</v>
      </c>
      <c r="M209" s="213">
        <v>0</v>
      </c>
      <c r="N209" s="211"/>
      <c r="O209" s="210"/>
      <c r="P209" s="209"/>
      <c r="BZ209" s="118"/>
      <c r="CB209" s="82" t="s">
        <v>878</v>
      </c>
      <c r="CC209" s="147"/>
      <c r="CD209" s="109"/>
    </row>
    <row r="210" spans="1:82" s="92" customFormat="1" ht="15" hidden="1" x14ac:dyDescent="0.25">
      <c r="A210" s="280" t="s">
        <v>867</v>
      </c>
      <c r="B210" s="279" t="s">
        <v>877</v>
      </c>
      <c r="C210" s="484" t="s">
        <v>876</v>
      </c>
      <c r="D210" s="484"/>
      <c r="E210" s="484"/>
      <c r="F210" s="278" t="s">
        <v>102</v>
      </c>
      <c r="G210" s="277">
        <v>120</v>
      </c>
      <c r="H210" s="277">
        <v>480</v>
      </c>
      <c r="I210" s="275">
        <v>0</v>
      </c>
      <c r="J210" s="275">
        <v>0</v>
      </c>
      <c r="K210" s="276"/>
      <c r="L210" s="276"/>
      <c r="M210" s="276"/>
      <c r="N210" s="275">
        <v>0</v>
      </c>
      <c r="O210" s="210"/>
      <c r="P210" s="274"/>
      <c r="BZ210" s="118"/>
      <c r="CC210" s="147" t="s">
        <v>876</v>
      </c>
      <c r="CD210" s="109"/>
    </row>
    <row r="211" spans="1:82" s="92" customFormat="1" ht="22.5" hidden="1" x14ac:dyDescent="0.25">
      <c r="A211" s="280" t="s">
        <v>867</v>
      </c>
      <c r="B211" s="279" t="s">
        <v>875</v>
      </c>
      <c r="C211" s="484" t="s">
        <v>874</v>
      </c>
      <c r="D211" s="484"/>
      <c r="E211" s="484"/>
      <c r="F211" s="278" t="s">
        <v>41</v>
      </c>
      <c r="G211" s="277">
        <v>10</v>
      </c>
      <c r="H211" s="277">
        <v>40</v>
      </c>
      <c r="I211" s="275">
        <v>0</v>
      </c>
      <c r="J211" s="275">
        <v>0</v>
      </c>
      <c r="K211" s="276"/>
      <c r="L211" s="276"/>
      <c r="M211" s="276"/>
      <c r="N211" s="275">
        <v>0</v>
      </c>
      <c r="O211" s="210"/>
      <c r="P211" s="274"/>
      <c r="BZ211" s="118"/>
      <c r="CC211" s="147" t="s">
        <v>874</v>
      </c>
      <c r="CD211" s="109"/>
    </row>
    <row r="212" spans="1:82" s="92" customFormat="1" ht="67.5" x14ac:dyDescent="0.25">
      <c r="A212" s="94" t="s">
        <v>129</v>
      </c>
      <c r="B212" s="123" t="s">
        <v>601</v>
      </c>
      <c r="C212" s="465" t="s">
        <v>599</v>
      </c>
      <c r="D212" s="466"/>
      <c r="E212" s="467"/>
      <c r="F212" s="94" t="s">
        <v>600</v>
      </c>
      <c r="G212" s="95"/>
      <c r="H212" s="122">
        <v>200</v>
      </c>
      <c r="I212" s="93">
        <v>2049.85</v>
      </c>
      <c r="J212" s="93">
        <v>413045</v>
      </c>
      <c r="K212" s="121"/>
      <c r="L212" s="121"/>
      <c r="M212" s="121"/>
      <c r="N212" s="93">
        <v>413045</v>
      </c>
      <c r="O212" s="119">
        <v>0</v>
      </c>
      <c r="P212" s="119">
        <v>0</v>
      </c>
      <c r="BZ212" s="118"/>
      <c r="CA212" s="82" t="s">
        <v>599</v>
      </c>
      <c r="CC212" s="147"/>
      <c r="CD212" s="109"/>
    </row>
    <row r="213" spans="1:82" s="92" customFormat="1" ht="33.75" customHeight="1" x14ac:dyDescent="0.25">
      <c r="A213" s="94" t="s">
        <v>390</v>
      </c>
      <c r="B213" s="123" t="s">
        <v>598</v>
      </c>
      <c r="C213" s="465" t="s">
        <v>597</v>
      </c>
      <c r="D213" s="466"/>
      <c r="E213" s="467"/>
      <c r="F213" s="94" t="s">
        <v>92</v>
      </c>
      <c r="G213" s="95"/>
      <c r="H213" s="125">
        <v>0.04</v>
      </c>
      <c r="I213" s="93">
        <v>56746.54</v>
      </c>
      <c r="J213" s="93">
        <v>2282</v>
      </c>
      <c r="K213" s="93">
        <v>2098</v>
      </c>
      <c r="L213" s="124">
        <v>21</v>
      </c>
      <c r="M213" s="124">
        <v>11</v>
      </c>
      <c r="N213" s="124">
        <v>152</v>
      </c>
      <c r="O213" s="124">
        <v>2.84</v>
      </c>
      <c r="P213" s="124">
        <v>0.01</v>
      </c>
      <c r="BZ213" s="118"/>
      <c r="CA213" s="82" t="s">
        <v>597</v>
      </c>
      <c r="CC213" s="147"/>
      <c r="CD213" s="109"/>
    </row>
    <row r="214" spans="1:82" s="92" customFormat="1" ht="0.75" hidden="1" customHeight="1" x14ac:dyDescent="0.25">
      <c r="A214" s="218"/>
      <c r="B214" s="217" t="s">
        <v>873</v>
      </c>
      <c r="C214" s="483" t="s">
        <v>872</v>
      </c>
      <c r="D214" s="483"/>
      <c r="E214" s="483"/>
      <c r="F214" s="216" t="s">
        <v>810</v>
      </c>
      <c r="G214" s="273">
        <v>71</v>
      </c>
      <c r="H214" s="272">
        <v>2.84</v>
      </c>
      <c r="I214" s="213">
        <v>738.7</v>
      </c>
      <c r="J214" s="212">
        <v>2098</v>
      </c>
      <c r="K214" s="212">
        <v>2098</v>
      </c>
      <c r="L214" s="211"/>
      <c r="M214" s="211"/>
      <c r="N214" s="211"/>
      <c r="O214" s="210"/>
      <c r="P214" s="209"/>
      <c r="BZ214" s="118"/>
      <c r="CB214" s="82" t="s">
        <v>872</v>
      </c>
      <c r="CC214" s="147"/>
      <c r="CD214" s="109"/>
    </row>
    <row r="215" spans="1:82" s="92" customFormat="1" ht="15" hidden="1" x14ac:dyDescent="0.25">
      <c r="A215" s="218"/>
      <c r="B215" s="217" t="s">
        <v>42</v>
      </c>
      <c r="C215" s="483" t="s">
        <v>852</v>
      </c>
      <c r="D215" s="483"/>
      <c r="E215" s="483"/>
      <c r="F215" s="216" t="s">
        <v>810</v>
      </c>
      <c r="G215" s="272">
        <v>0.34</v>
      </c>
      <c r="H215" s="271">
        <v>1.3599999999999999E-2</v>
      </c>
      <c r="I215" s="213">
        <v>0</v>
      </c>
      <c r="J215" s="213">
        <v>0</v>
      </c>
      <c r="K215" s="211"/>
      <c r="L215" s="211"/>
      <c r="M215" s="213">
        <v>0</v>
      </c>
      <c r="N215" s="211"/>
      <c r="O215" s="210"/>
      <c r="P215" s="209"/>
      <c r="BZ215" s="118"/>
      <c r="CB215" s="82" t="s">
        <v>852</v>
      </c>
      <c r="CC215" s="147"/>
      <c r="CD215" s="109"/>
    </row>
    <row r="216" spans="1:82" s="92" customFormat="1" ht="22.5" hidden="1" x14ac:dyDescent="0.25">
      <c r="A216" s="218"/>
      <c r="B216" s="217" t="s">
        <v>847</v>
      </c>
      <c r="C216" s="483" t="s">
        <v>846</v>
      </c>
      <c r="D216" s="483"/>
      <c r="E216" s="483"/>
      <c r="F216" s="216" t="s">
        <v>844</v>
      </c>
      <c r="G216" s="272">
        <v>0.34</v>
      </c>
      <c r="H216" s="271">
        <v>1.3599999999999999E-2</v>
      </c>
      <c r="I216" s="213">
        <v>707.32</v>
      </c>
      <c r="J216" s="213">
        <v>10</v>
      </c>
      <c r="K216" s="211"/>
      <c r="L216" s="213">
        <v>10</v>
      </c>
      <c r="M216" s="213">
        <v>0</v>
      </c>
      <c r="N216" s="211"/>
      <c r="O216" s="210"/>
      <c r="P216" s="209"/>
      <c r="BZ216" s="118"/>
      <c r="CB216" s="82" t="s">
        <v>846</v>
      </c>
      <c r="CC216" s="147"/>
      <c r="CD216" s="109"/>
    </row>
    <row r="217" spans="1:82" s="92" customFormat="1" ht="22.5" hidden="1" x14ac:dyDescent="0.25">
      <c r="A217" s="218"/>
      <c r="B217" s="217" t="s">
        <v>871</v>
      </c>
      <c r="C217" s="483" t="s">
        <v>870</v>
      </c>
      <c r="D217" s="483"/>
      <c r="E217" s="483"/>
      <c r="F217" s="216" t="s">
        <v>844</v>
      </c>
      <c r="G217" s="270">
        <v>11.6</v>
      </c>
      <c r="H217" s="215">
        <v>0.46400000000000002</v>
      </c>
      <c r="I217" s="213">
        <v>22.8</v>
      </c>
      <c r="J217" s="213">
        <v>11</v>
      </c>
      <c r="K217" s="211"/>
      <c r="L217" s="213">
        <v>11</v>
      </c>
      <c r="M217" s="213">
        <v>0</v>
      </c>
      <c r="N217" s="211"/>
      <c r="O217" s="210"/>
      <c r="P217" s="209"/>
      <c r="BZ217" s="118"/>
      <c r="CB217" s="82" t="s">
        <v>870</v>
      </c>
      <c r="CC217" s="147"/>
      <c r="CD217" s="109"/>
    </row>
    <row r="218" spans="1:82" s="92" customFormat="1" ht="33.75" hidden="1" x14ac:dyDescent="0.25">
      <c r="A218" s="218"/>
      <c r="B218" s="217" t="s">
        <v>869</v>
      </c>
      <c r="C218" s="483" t="s">
        <v>868</v>
      </c>
      <c r="D218" s="483"/>
      <c r="E218" s="483"/>
      <c r="F218" s="216" t="s">
        <v>53</v>
      </c>
      <c r="G218" s="272">
        <v>0.02</v>
      </c>
      <c r="H218" s="271">
        <v>8.0000000000000004E-4</v>
      </c>
      <c r="I218" s="212">
        <v>189693.47</v>
      </c>
      <c r="J218" s="213">
        <v>152</v>
      </c>
      <c r="K218" s="211"/>
      <c r="L218" s="211"/>
      <c r="M218" s="211"/>
      <c r="N218" s="213">
        <v>152</v>
      </c>
      <c r="O218" s="210"/>
      <c r="P218" s="209"/>
      <c r="BZ218" s="118"/>
      <c r="CB218" s="82" t="s">
        <v>868</v>
      </c>
      <c r="CC218" s="147"/>
      <c r="CD218" s="109"/>
    </row>
    <row r="219" spans="1:82" s="92" customFormat="1" ht="15" hidden="1" x14ac:dyDescent="0.25">
      <c r="A219" s="280" t="s">
        <v>867</v>
      </c>
      <c r="B219" s="279" t="s">
        <v>866</v>
      </c>
      <c r="C219" s="484" t="s">
        <v>865</v>
      </c>
      <c r="D219" s="484"/>
      <c r="E219" s="484"/>
      <c r="F219" s="278" t="s">
        <v>41</v>
      </c>
      <c r="G219" s="277">
        <v>100</v>
      </c>
      <c r="H219" s="277">
        <v>4</v>
      </c>
      <c r="I219" s="275">
        <v>0</v>
      </c>
      <c r="J219" s="275">
        <v>0</v>
      </c>
      <c r="K219" s="276"/>
      <c r="L219" s="276"/>
      <c r="M219" s="276"/>
      <c r="N219" s="275">
        <v>0</v>
      </c>
      <c r="O219" s="210"/>
      <c r="P219" s="274"/>
      <c r="BZ219" s="118"/>
      <c r="CC219" s="147" t="s">
        <v>865</v>
      </c>
      <c r="CD219" s="109"/>
    </row>
    <row r="220" spans="1:82" s="92" customFormat="1" ht="56.25" x14ac:dyDescent="0.25">
      <c r="A220" s="94" t="s">
        <v>132</v>
      </c>
      <c r="B220" s="123" t="s">
        <v>596</v>
      </c>
      <c r="C220" s="465" t="s">
        <v>595</v>
      </c>
      <c r="D220" s="466"/>
      <c r="E220" s="467"/>
      <c r="F220" s="94" t="s">
        <v>102</v>
      </c>
      <c r="G220" s="95"/>
      <c r="H220" s="122">
        <v>4</v>
      </c>
      <c r="I220" s="93">
        <v>28782.53</v>
      </c>
      <c r="J220" s="93">
        <v>115994</v>
      </c>
      <c r="K220" s="121"/>
      <c r="L220" s="121"/>
      <c r="M220" s="121"/>
      <c r="N220" s="93">
        <v>115994</v>
      </c>
      <c r="O220" s="119">
        <v>0</v>
      </c>
      <c r="P220" s="119">
        <v>0</v>
      </c>
      <c r="BZ220" s="118"/>
      <c r="CA220" s="82" t="s">
        <v>595</v>
      </c>
      <c r="CC220" s="147"/>
      <c r="CD220" s="109"/>
    </row>
    <row r="221" spans="1:82" s="92" customFormat="1" ht="15" x14ac:dyDescent="0.25">
      <c r="A221" s="475" t="s">
        <v>594</v>
      </c>
      <c r="B221" s="476"/>
      <c r="C221" s="476"/>
      <c r="D221" s="476"/>
      <c r="E221" s="476"/>
      <c r="F221" s="476"/>
      <c r="G221" s="476"/>
      <c r="H221" s="476"/>
      <c r="I221" s="477"/>
      <c r="J221" s="112"/>
      <c r="K221" s="112"/>
      <c r="L221" s="112"/>
      <c r="M221" s="112"/>
      <c r="N221" s="112"/>
      <c r="O221" s="116">
        <v>60.3264</v>
      </c>
      <c r="P221" s="151">
        <v>20.465924000000001</v>
      </c>
      <c r="BZ221" s="118"/>
      <c r="CC221" s="147"/>
      <c r="CD221" s="109" t="s">
        <v>594</v>
      </c>
    </row>
    <row r="222" spans="1:82" s="92" customFormat="1" ht="15" x14ac:dyDescent="0.25">
      <c r="A222" s="464" t="s">
        <v>593</v>
      </c>
      <c r="B222" s="464"/>
      <c r="C222" s="464"/>
      <c r="D222" s="464"/>
      <c r="E222" s="464"/>
      <c r="F222" s="464"/>
      <c r="G222" s="464"/>
      <c r="H222" s="464"/>
      <c r="I222" s="464"/>
      <c r="J222" s="464"/>
      <c r="K222" s="464"/>
      <c r="L222" s="464"/>
      <c r="M222" s="464"/>
      <c r="N222" s="464"/>
      <c r="O222" s="464"/>
      <c r="P222" s="464"/>
      <c r="BZ222" s="118" t="s">
        <v>593</v>
      </c>
      <c r="CC222" s="147"/>
      <c r="CD222" s="109"/>
    </row>
    <row r="223" spans="1:82" s="92" customFormat="1" ht="32.25" customHeight="1" x14ac:dyDescent="0.25">
      <c r="A223" s="94" t="s">
        <v>133</v>
      </c>
      <c r="B223" s="123" t="s">
        <v>592</v>
      </c>
      <c r="C223" s="465" t="s">
        <v>591</v>
      </c>
      <c r="D223" s="466"/>
      <c r="E223" s="467"/>
      <c r="F223" s="94" t="s">
        <v>52</v>
      </c>
      <c r="G223" s="95"/>
      <c r="H223" s="125">
        <v>0.96</v>
      </c>
      <c r="I223" s="93">
        <v>10664.13</v>
      </c>
      <c r="J223" s="93">
        <v>10262</v>
      </c>
      <c r="K223" s="93">
        <v>6601</v>
      </c>
      <c r="L223" s="124">
        <v>32</v>
      </c>
      <c r="M223" s="124">
        <v>25</v>
      </c>
      <c r="N223" s="93">
        <v>3604</v>
      </c>
      <c r="O223" s="124">
        <v>8.7200000000000006</v>
      </c>
      <c r="P223" s="124">
        <v>0.03</v>
      </c>
      <c r="BZ223" s="118"/>
      <c r="CA223" s="82" t="s">
        <v>591</v>
      </c>
      <c r="CC223" s="147"/>
      <c r="CD223" s="109"/>
    </row>
    <row r="224" spans="1:82" s="92" customFormat="1" ht="15" hidden="1" x14ac:dyDescent="0.25">
      <c r="A224" s="218"/>
      <c r="B224" s="217" t="s">
        <v>864</v>
      </c>
      <c r="C224" s="483" t="s">
        <v>863</v>
      </c>
      <c r="D224" s="483"/>
      <c r="E224" s="483"/>
      <c r="F224" s="216" t="s">
        <v>810</v>
      </c>
      <c r="G224" s="272">
        <v>9.08</v>
      </c>
      <c r="H224" s="271">
        <v>8.7167999999999992</v>
      </c>
      <c r="I224" s="213">
        <v>757.33</v>
      </c>
      <c r="J224" s="212">
        <v>6601</v>
      </c>
      <c r="K224" s="212">
        <v>6601</v>
      </c>
      <c r="L224" s="211"/>
      <c r="M224" s="211"/>
      <c r="N224" s="211"/>
      <c r="O224" s="210"/>
      <c r="P224" s="209"/>
      <c r="BZ224" s="118"/>
      <c r="CB224" s="82" t="s">
        <v>863</v>
      </c>
      <c r="CC224" s="147"/>
      <c r="CD224" s="109"/>
    </row>
    <row r="225" spans="1:82" s="92" customFormat="1" ht="15" hidden="1" x14ac:dyDescent="0.25">
      <c r="A225" s="218"/>
      <c r="B225" s="217" t="s">
        <v>42</v>
      </c>
      <c r="C225" s="483" t="s">
        <v>852</v>
      </c>
      <c r="D225" s="483"/>
      <c r="E225" s="483"/>
      <c r="F225" s="216" t="s">
        <v>810</v>
      </c>
      <c r="G225" s="272">
        <v>0.03</v>
      </c>
      <c r="H225" s="271">
        <v>2.8799999999999999E-2</v>
      </c>
      <c r="I225" s="213">
        <v>0</v>
      </c>
      <c r="J225" s="213">
        <v>0</v>
      </c>
      <c r="K225" s="211"/>
      <c r="L225" s="211"/>
      <c r="M225" s="213">
        <v>0</v>
      </c>
      <c r="N225" s="211"/>
      <c r="O225" s="210"/>
      <c r="P225" s="209"/>
      <c r="BZ225" s="118"/>
      <c r="CB225" s="82" t="s">
        <v>852</v>
      </c>
      <c r="CC225" s="147"/>
      <c r="CD225" s="109"/>
    </row>
    <row r="226" spans="1:82" s="92" customFormat="1" ht="22.5" hidden="1" x14ac:dyDescent="0.25">
      <c r="A226" s="218"/>
      <c r="B226" s="217" t="s">
        <v>851</v>
      </c>
      <c r="C226" s="483" t="s">
        <v>850</v>
      </c>
      <c r="D226" s="483"/>
      <c r="E226" s="483"/>
      <c r="F226" s="216" t="s">
        <v>844</v>
      </c>
      <c r="G226" s="272">
        <v>0.01</v>
      </c>
      <c r="H226" s="271">
        <v>9.5999999999999992E-3</v>
      </c>
      <c r="I226" s="213">
        <v>10.86</v>
      </c>
      <c r="J226" s="213">
        <v>0</v>
      </c>
      <c r="K226" s="211"/>
      <c r="L226" s="213">
        <v>0</v>
      </c>
      <c r="M226" s="213">
        <v>0</v>
      </c>
      <c r="N226" s="211"/>
      <c r="O226" s="210"/>
      <c r="P226" s="209"/>
      <c r="BZ226" s="118"/>
      <c r="CB226" s="82" t="s">
        <v>850</v>
      </c>
      <c r="CC226" s="147"/>
      <c r="CD226" s="109"/>
    </row>
    <row r="227" spans="1:82" s="92" customFormat="1" ht="45" hidden="1" x14ac:dyDescent="0.25">
      <c r="A227" s="218"/>
      <c r="B227" s="217" t="s">
        <v>849</v>
      </c>
      <c r="C227" s="483" t="s">
        <v>848</v>
      </c>
      <c r="D227" s="483"/>
      <c r="E227" s="483"/>
      <c r="F227" s="216" t="s">
        <v>844</v>
      </c>
      <c r="G227" s="272">
        <v>0.01</v>
      </c>
      <c r="H227" s="271">
        <v>9.5999999999999992E-3</v>
      </c>
      <c r="I227" s="212">
        <v>1924.02</v>
      </c>
      <c r="J227" s="213">
        <v>18</v>
      </c>
      <c r="K227" s="211"/>
      <c r="L227" s="213">
        <v>18</v>
      </c>
      <c r="M227" s="213">
        <v>0</v>
      </c>
      <c r="N227" s="211"/>
      <c r="O227" s="210"/>
      <c r="P227" s="209"/>
      <c r="BZ227" s="118"/>
      <c r="CB227" s="82" t="s">
        <v>848</v>
      </c>
      <c r="CC227" s="147"/>
      <c r="CD227" s="109"/>
    </row>
    <row r="228" spans="1:82" s="92" customFormat="1" ht="22.5" hidden="1" x14ac:dyDescent="0.25">
      <c r="A228" s="218"/>
      <c r="B228" s="217" t="s">
        <v>847</v>
      </c>
      <c r="C228" s="483" t="s">
        <v>846</v>
      </c>
      <c r="D228" s="483"/>
      <c r="E228" s="483"/>
      <c r="F228" s="216" t="s">
        <v>844</v>
      </c>
      <c r="G228" s="272">
        <v>0.02</v>
      </c>
      <c r="H228" s="271">
        <v>1.9199999999999998E-2</v>
      </c>
      <c r="I228" s="213">
        <v>707.32</v>
      </c>
      <c r="J228" s="213">
        <v>14</v>
      </c>
      <c r="K228" s="211"/>
      <c r="L228" s="213">
        <v>14</v>
      </c>
      <c r="M228" s="213">
        <v>0</v>
      </c>
      <c r="N228" s="211"/>
      <c r="O228" s="210"/>
      <c r="P228" s="209"/>
      <c r="BZ228" s="118"/>
      <c r="CB228" s="82" t="s">
        <v>846</v>
      </c>
      <c r="CC228" s="147"/>
      <c r="CD228" s="109"/>
    </row>
    <row r="229" spans="1:82" s="92" customFormat="1" ht="15" hidden="1" x14ac:dyDescent="0.25">
      <c r="A229" s="218"/>
      <c r="B229" s="217" t="s">
        <v>862</v>
      </c>
      <c r="C229" s="483" t="s">
        <v>861</v>
      </c>
      <c r="D229" s="483"/>
      <c r="E229" s="483"/>
      <c r="F229" s="216" t="s">
        <v>54</v>
      </c>
      <c r="G229" s="273">
        <v>5</v>
      </c>
      <c r="H229" s="270">
        <v>4.8</v>
      </c>
      <c r="I229" s="213">
        <v>95.39</v>
      </c>
      <c r="J229" s="213">
        <v>458</v>
      </c>
      <c r="K229" s="211"/>
      <c r="L229" s="211"/>
      <c r="M229" s="211"/>
      <c r="N229" s="213">
        <v>458</v>
      </c>
      <c r="O229" s="210"/>
      <c r="P229" s="209"/>
      <c r="BZ229" s="118"/>
      <c r="CB229" s="82" t="s">
        <v>861</v>
      </c>
      <c r="CC229" s="147"/>
      <c r="CD229" s="109"/>
    </row>
    <row r="230" spans="1:82" s="92" customFormat="1" ht="15" hidden="1" x14ac:dyDescent="0.25">
      <c r="A230" s="218"/>
      <c r="B230" s="217" t="s">
        <v>840</v>
      </c>
      <c r="C230" s="483" t="s">
        <v>839</v>
      </c>
      <c r="D230" s="483"/>
      <c r="E230" s="483"/>
      <c r="F230" s="216" t="s">
        <v>54</v>
      </c>
      <c r="G230" s="273">
        <v>32</v>
      </c>
      <c r="H230" s="272">
        <v>30.72</v>
      </c>
      <c r="I230" s="213">
        <v>102.41</v>
      </c>
      <c r="J230" s="212">
        <v>3146</v>
      </c>
      <c r="K230" s="211"/>
      <c r="L230" s="211"/>
      <c r="M230" s="211"/>
      <c r="N230" s="212">
        <v>3146</v>
      </c>
      <c r="O230" s="210"/>
      <c r="P230" s="209"/>
      <c r="BZ230" s="118"/>
      <c r="CB230" s="82" t="s">
        <v>839</v>
      </c>
      <c r="CC230" s="147"/>
      <c r="CD230" s="109"/>
    </row>
    <row r="231" spans="1:82" s="92" customFormat="1" ht="21.75" customHeight="1" x14ac:dyDescent="0.25">
      <c r="A231" s="94" t="s">
        <v>134</v>
      </c>
      <c r="B231" s="123" t="s">
        <v>590</v>
      </c>
      <c r="C231" s="465" t="s">
        <v>589</v>
      </c>
      <c r="D231" s="466"/>
      <c r="E231" s="467"/>
      <c r="F231" s="94" t="s">
        <v>52</v>
      </c>
      <c r="G231" s="95"/>
      <c r="H231" s="125">
        <v>0.96</v>
      </c>
      <c r="I231" s="93">
        <v>6009.36</v>
      </c>
      <c r="J231" s="93">
        <v>5785</v>
      </c>
      <c r="K231" s="93">
        <v>4683</v>
      </c>
      <c r="L231" s="124">
        <v>32</v>
      </c>
      <c r="M231" s="124">
        <v>17</v>
      </c>
      <c r="N231" s="93">
        <v>1053</v>
      </c>
      <c r="O231" s="120">
        <v>5.0999999999999996</v>
      </c>
      <c r="P231" s="124">
        <v>0.02</v>
      </c>
      <c r="BZ231" s="118"/>
      <c r="CA231" s="82" t="s">
        <v>589</v>
      </c>
      <c r="CC231" s="147"/>
      <c r="CD231" s="109"/>
    </row>
    <row r="232" spans="1:82" s="92" customFormat="1" ht="15" hidden="1" x14ac:dyDescent="0.25">
      <c r="A232" s="218"/>
      <c r="B232" s="217" t="s">
        <v>860</v>
      </c>
      <c r="C232" s="483" t="s">
        <v>859</v>
      </c>
      <c r="D232" s="483"/>
      <c r="E232" s="483"/>
      <c r="F232" s="216" t="s">
        <v>810</v>
      </c>
      <c r="G232" s="272">
        <v>5.31</v>
      </c>
      <c r="H232" s="271">
        <v>5.0975999999999999</v>
      </c>
      <c r="I232" s="213">
        <v>918.72</v>
      </c>
      <c r="J232" s="212">
        <v>4683</v>
      </c>
      <c r="K232" s="212">
        <v>4683</v>
      </c>
      <c r="L232" s="211"/>
      <c r="M232" s="211"/>
      <c r="N232" s="211"/>
      <c r="O232" s="210"/>
      <c r="P232" s="209"/>
      <c r="BZ232" s="118"/>
      <c r="CB232" s="82" t="s">
        <v>859</v>
      </c>
      <c r="CC232" s="147"/>
      <c r="CD232" s="109"/>
    </row>
    <row r="233" spans="1:82" s="92" customFormat="1" ht="15" hidden="1" x14ac:dyDescent="0.25">
      <c r="A233" s="218"/>
      <c r="B233" s="217" t="s">
        <v>42</v>
      </c>
      <c r="C233" s="483" t="s">
        <v>852</v>
      </c>
      <c r="D233" s="483"/>
      <c r="E233" s="483"/>
      <c r="F233" s="216" t="s">
        <v>810</v>
      </c>
      <c r="G233" s="272">
        <v>0.02</v>
      </c>
      <c r="H233" s="271">
        <v>1.9199999999999998E-2</v>
      </c>
      <c r="I233" s="213">
        <v>0</v>
      </c>
      <c r="J233" s="213">
        <v>0</v>
      </c>
      <c r="K233" s="211"/>
      <c r="L233" s="211"/>
      <c r="M233" s="213">
        <v>0</v>
      </c>
      <c r="N233" s="211"/>
      <c r="O233" s="210"/>
      <c r="P233" s="209"/>
      <c r="BZ233" s="118"/>
      <c r="CB233" s="82" t="s">
        <v>852</v>
      </c>
      <c r="CC233" s="147"/>
      <c r="CD233" s="109"/>
    </row>
    <row r="234" spans="1:82" s="92" customFormat="1" ht="22.5" hidden="1" x14ac:dyDescent="0.25">
      <c r="A234" s="218"/>
      <c r="B234" s="217" t="s">
        <v>851</v>
      </c>
      <c r="C234" s="483" t="s">
        <v>850</v>
      </c>
      <c r="D234" s="483"/>
      <c r="E234" s="483"/>
      <c r="F234" s="216" t="s">
        <v>844</v>
      </c>
      <c r="G234" s="272">
        <v>0.01</v>
      </c>
      <c r="H234" s="271">
        <v>9.5999999999999992E-3</v>
      </c>
      <c r="I234" s="213">
        <v>10.86</v>
      </c>
      <c r="J234" s="213">
        <v>0</v>
      </c>
      <c r="K234" s="211"/>
      <c r="L234" s="213">
        <v>0</v>
      </c>
      <c r="M234" s="213">
        <v>0</v>
      </c>
      <c r="N234" s="211"/>
      <c r="O234" s="210"/>
      <c r="P234" s="209"/>
      <c r="BZ234" s="118"/>
      <c r="CB234" s="82" t="s">
        <v>850</v>
      </c>
      <c r="CC234" s="147"/>
      <c r="CD234" s="109"/>
    </row>
    <row r="235" spans="1:82" s="92" customFormat="1" ht="45" hidden="1" x14ac:dyDescent="0.25">
      <c r="A235" s="218"/>
      <c r="B235" s="217" t="s">
        <v>849</v>
      </c>
      <c r="C235" s="483" t="s">
        <v>848</v>
      </c>
      <c r="D235" s="483"/>
      <c r="E235" s="483"/>
      <c r="F235" s="216" t="s">
        <v>844</v>
      </c>
      <c r="G235" s="272">
        <v>0.01</v>
      </c>
      <c r="H235" s="271">
        <v>9.5999999999999992E-3</v>
      </c>
      <c r="I235" s="212">
        <v>1924.02</v>
      </c>
      <c r="J235" s="213">
        <v>18</v>
      </c>
      <c r="K235" s="211"/>
      <c r="L235" s="213">
        <v>18</v>
      </c>
      <c r="M235" s="213">
        <v>0</v>
      </c>
      <c r="N235" s="211"/>
      <c r="O235" s="210"/>
      <c r="P235" s="209"/>
      <c r="BZ235" s="118"/>
      <c r="CB235" s="82" t="s">
        <v>848</v>
      </c>
      <c r="CC235" s="147"/>
      <c r="CD235" s="109"/>
    </row>
    <row r="236" spans="1:82" s="92" customFormat="1" ht="22.5" hidden="1" x14ac:dyDescent="0.25">
      <c r="A236" s="218"/>
      <c r="B236" s="217" t="s">
        <v>847</v>
      </c>
      <c r="C236" s="483" t="s">
        <v>846</v>
      </c>
      <c r="D236" s="483"/>
      <c r="E236" s="483"/>
      <c r="F236" s="216" t="s">
        <v>844</v>
      </c>
      <c r="G236" s="272">
        <v>0.01</v>
      </c>
      <c r="H236" s="271">
        <v>9.5999999999999992E-3</v>
      </c>
      <c r="I236" s="213">
        <v>707.32</v>
      </c>
      <c r="J236" s="213">
        <v>7</v>
      </c>
      <c r="K236" s="211"/>
      <c r="L236" s="213">
        <v>7</v>
      </c>
      <c r="M236" s="213">
        <v>0</v>
      </c>
      <c r="N236" s="211"/>
      <c r="O236" s="210"/>
      <c r="P236" s="209"/>
      <c r="BZ236" s="118"/>
      <c r="CB236" s="82" t="s">
        <v>846</v>
      </c>
      <c r="CC236" s="147"/>
      <c r="CD236" s="109"/>
    </row>
    <row r="237" spans="1:82" s="92" customFormat="1" ht="33.75" hidden="1" x14ac:dyDescent="0.25">
      <c r="A237" s="218"/>
      <c r="B237" s="217" t="s">
        <v>845</v>
      </c>
      <c r="C237" s="483" t="s">
        <v>843</v>
      </c>
      <c r="D237" s="483"/>
      <c r="E237" s="483"/>
      <c r="F237" s="216" t="s">
        <v>844</v>
      </c>
      <c r="G237" s="272">
        <v>1.1200000000000001</v>
      </c>
      <c r="H237" s="271">
        <v>1.0751999999999999</v>
      </c>
      <c r="I237" s="213">
        <v>6.78</v>
      </c>
      <c r="J237" s="213">
        <v>7</v>
      </c>
      <c r="K237" s="211"/>
      <c r="L237" s="213">
        <v>7</v>
      </c>
      <c r="M237" s="213">
        <v>0</v>
      </c>
      <c r="N237" s="211"/>
      <c r="O237" s="210"/>
      <c r="P237" s="209"/>
      <c r="BZ237" s="118"/>
      <c r="CB237" s="82" t="s">
        <v>843</v>
      </c>
      <c r="CC237" s="147"/>
      <c r="CD237" s="109"/>
    </row>
    <row r="238" spans="1:82" s="92" customFormat="1" ht="15" hidden="1" x14ac:dyDescent="0.25">
      <c r="A238" s="218"/>
      <c r="B238" s="217" t="s">
        <v>858</v>
      </c>
      <c r="C238" s="483" t="s">
        <v>857</v>
      </c>
      <c r="D238" s="483"/>
      <c r="E238" s="483"/>
      <c r="F238" s="216" t="s">
        <v>53</v>
      </c>
      <c r="G238" s="215">
        <v>8.9999999999999993E-3</v>
      </c>
      <c r="H238" s="214">
        <v>8.6400000000000001E-3</v>
      </c>
      <c r="I238" s="212">
        <v>100509.09</v>
      </c>
      <c r="J238" s="213">
        <v>868</v>
      </c>
      <c r="K238" s="211"/>
      <c r="L238" s="211"/>
      <c r="M238" s="211"/>
      <c r="N238" s="213">
        <v>868</v>
      </c>
      <c r="O238" s="210"/>
      <c r="P238" s="209"/>
      <c r="BZ238" s="118"/>
      <c r="CB238" s="82" t="s">
        <v>857</v>
      </c>
      <c r="CC238" s="147"/>
      <c r="CD238" s="109"/>
    </row>
    <row r="239" spans="1:82" s="92" customFormat="1" ht="15" hidden="1" x14ac:dyDescent="0.25">
      <c r="A239" s="218"/>
      <c r="B239" s="217" t="s">
        <v>856</v>
      </c>
      <c r="C239" s="483" t="s">
        <v>855</v>
      </c>
      <c r="D239" s="483"/>
      <c r="E239" s="483"/>
      <c r="F239" s="216" t="s">
        <v>53</v>
      </c>
      <c r="G239" s="271">
        <v>1.5E-3</v>
      </c>
      <c r="H239" s="214">
        <v>1.4400000000000001E-3</v>
      </c>
      <c r="I239" s="212">
        <v>128246.71</v>
      </c>
      <c r="J239" s="213">
        <v>185</v>
      </c>
      <c r="K239" s="211"/>
      <c r="L239" s="211"/>
      <c r="M239" s="211"/>
      <c r="N239" s="213">
        <v>185</v>
      </c>
      <c r="O239" s="210"/>
      <c r="P239" s="209"/>
      <c r="BZ239" s="118"/>
      <c r="CB239" s="82" t="s">
        <v>855</v>
      </c>
      <c r="CC239" s="147"/>
      <c r="CD239" s="109"/>
    </row>
    <row r="240" spans="1:82" s="92" customFormat="1" ht="21" customHeight="1" x14ac:dyDescent="0.25">
      <c r="A240" s="94" t="s">
        <v>135</v>
      </c>
      <c r="B240" s="123" t="s">
        <v>588</v>
      </c>
      <c r="C240" s="465" t="s">
        <v>587</v>
      </c>
      <c r="D240" s="466"/>
      <c r="E240" s="467"/>
      <c r="F240" s="94" t="s">
        <v>52</v>
      </c>
      <c r="G240" s="95"/>
      <c r="H240" s="125">
        <v>0.96</v>
      </c>
      <c r="I240" s="93">
        <v>1846.8</v>
      </c>
      <c r="J240" s="93">
        <v>3579</v>
      </c>
      <c r="K240" s="93">
        <v>3211</v>
      </c>
      <c r="L240" s="124">
        <v>59</v>
      </c>
      <c r="M240" s="124">
        <v>34</v>
      </c>
      <c r="N240" s="124">
        <v>275</v>
      </c>
      <c r="O240" s="124">
        <v>4.09</v>
      </c>
      <c r="P240" s="124">
        <v>0.04</v>
      </c>
      <c r="BZ240" s="118"/>
      <c r="CA240" s="82" t="s">
        <v>587</v>
      </c>
      <c r="CC240" s="147"/>
      <c r="CD240" s="109"/>
    </row>
    <row r="241" spans="1:85" s="92" customFormat="1" ht="15" hidden="1" x14ac:dyDescent="0.25">
      <c r="A241" s="218"/>
      <c r="B241" s="217" t="s">
        <v>854</v>
      </c>
      <c r="C241" s="483" t="s">
        <v>853</v>
      </c>
      <c r="D241" s="483"/>
      <c r="E241" s="483"/>
      <c r="F241" s="216" t="s">
        <v>810</v>
      </c>
      <c r="G241" s="272">
        <v>4.26</v>
      </c>
      <c r="H241" s="271">
        <v>4.0895999999999999</v>
      </c>
      <c r="I241" s="213">
        <v>785.26</v>
      </c>
      <c r="J241" s="212">
        <v>3211</v>
      </c>
      <c r="K241" s="212">
        <v>3211</v>
      </c>
      <c r="L241" s="211"/>
      <c r="M241" s="211"/>
      <c r="N241" s="211"/>
      <c r="O241" s="210"/>
      <c r="P241" s="209"/>
      <c r="BZ241" s="118"/>
      <c r="CB241" s="82" t="s">
        <v>853</v>
      </c>
      <c r="CC241" s="147"/>
      <c r="CD241" s="109"/>
    </row>
    <row r="242" spans="1:85" s="92" customFormat="1" ht="15" hidden="1" x14ac:dyDescent="0.25">
      <c r="A242" s="218"/>
      <c r="B242" s="217" t="s">
        <v>42</v>
      </c>
      <c r="C242" s="483" t="s">
        <v>852</v>
      </c>
      <c r="D242" s="483"/>
      <c r="E242" s="483"/>
      <c r="F242" s="216" t="s">
        <v>810</v>
      </c>
      <c r="G242" s="272">
        <v>0.04</v>
      </c>
      <c r="H242" s="271">
        <v>3.8399999999999997E-2</v>
      </c>
      <c r="I242" s="213">
        <v>0</v>
      </c>
      <c r="J242" s="213">
        <v>0</v>
      </c>
      <c r="K242" s="211"/>
      <c r="L242" s="211"/>
      <c r="M242" s="213">
        <v>0</v>
      </c>
      <c r="N242" s="211"/>
      <c r="O242" s="210"/>
      <c r="P242" s="209"/>
      <c r="BZ242" s="118"/>
      <c r="CB242" s="82" t="s">
        <v>852</v>
      </c>
      <c r="CC242" s="147"/>
      <c r="CD242" s="109"/>
    </row>
    <row r="243" spans="1:85" s="92" customFormat="1" ht="22.5" hidden="1" x14ac:dyDescent="0.25">
      <c r="A243" s="218"/>
      <c r="B243" s="217" t="s">
        <v>851</v>
      </c>
      <c r="C243" s="483" t="s">
        <v>850</v>
      </c>
      <c r="D243" s="483"/>
      <c r="E243" s="483"/>
      <c r="F243" s="216" t="s">
        <v>844</v>
      </c>
      <c r="G243" s="272">
        <v>0.02</v>
      </c>
      <c r="H243" s="271">
        <v>1.9199999999999998E-2</v>
      </c>
      <c r="I243" s="213">
        <v>10.86</v>
      </c>
      <c r="J243" s="213">
        <v>0</v>
      </c>
      <c r="K243" s="211"/>
      <c r="L243" s="213">
        <v>0</v>
      </c>
      <c r="M243" s="213">
        <v>0</v>
      </c>
      <c r="N243" s="211"/>
      <c r="O243" s="210"/>
      <c r="P243" s="209"/>
      <c r="BZ243" s="118"/>
      <c r="CB243" s="82" t="s">
        <v>850</v>
      </c>
      <c r="CC243" s="147"/>
      <c r="CD243" s="109"/>
    </row>
    <row r="244" spans="1:85" s="92" customFormat="1" ht="45" hidden="1" x14ac:dyDescent="0.25">
      <c r="A244" s="218"/>
      <c r="B244" s="217" t="s">
        <v>849</v>
      </c>
      <c r="C244" s="483" t="s">
        <v>848</v>
      </c>
      <c r="D244" s="483"/>
      <c r="E244" s="483"/>
      <c r="F244" s="216" t="s">
        <v>844</v>
      </c>
      <c r="G244" s="272">
        <v>0.02</v>
      </c>
      <c r="H244" s="271">
        <v>1.9199999999999998E-2</v>
      </c>
      <c r="I244" s="212">
        <v>1924.02</v>
      </c>
      <c r="J244" s="213">
        <v>37</v>
      </c>
      <c r="K244" s="211"/>
      <c r="L244" s="213">
        <v>37</v>
      </c>
      <c r="M244" s="213">
        <v>0</v>
      </c>
      <c r="N244" s="211"/>
      <c r="O244" s="210"/>
      <c r="P244" s="209"/>
      <c r="BZ244" s="118"/>
      <c r="CB244" s="82" t="s">
        <v>848</v>
      </c>
      <c r="CC244" s="147"/>
      <c r="CD244" s="109"/>
    </row>
    <row r="245" spans="1:85" s="92" customFormat="1" ht="22.5" hidden="1" x14ac:dyDescent="0.25">
      <c r="A245" s="218"/>
      <c r="B245" s="217" t="s">
        <v>847</v>
      </c>
      <c r="C245" s="483" t="s">
        <v>846</v>
      </c>
      <c r="D245" s="483"/>
      <c r="E245" s="483"/>
      <c r="F245" s="216" t="s">
        <v>844</v>
      </c>
      <c r="G245" s="272">
        <v>0.02</v>
      </c>
      <c r="H245" s="271">
        <v>1.9199999999999998E-2</v>
      </c>
      <c r="I245" s="213">
        <v>707.32</v>
      </c>
      <c r="J245" s="213">
        <v>14</v>
      </c>
      <c r="K245" s="211"/>
      <c r="L245" s="213">
        <v>14</v>
      </c>
      <c r="M245" s="213">
        <v>0</v>
      </c>
      <c r="N245" s="211"/>
      <c r="O245" s="210"/>
      <c r="P245" s="209"/>
      <c r="BZ245" s="118"/>
      <c r="CB245" s="82" t="s">
        <v>846</v>
      </c>
      <c r="CC245" s="147"/>
      <c r="CD245" s="109"/>
    </row>
    <row r="246" spans="1:85" s="92" customFormat="1" ht="33.75" hidden="1" x14ac:dyDescent="0.25">
      <c r="A246" s="218"/>
      <c r="B246" s="217" t="s">
        <v>845</v>
      </c>
      <c r="C246" s="483" t="s">
        <v>843</v>
      </c>
      <c r="D246" s="483"/>
      <c r="E246" s="483"/>
      <c r="F246" s="216" t="s">
        <v>844</v>
      </c>
      <c r="G246" s="270">
        <v>1.3</v>
      </c>
      <c r="H246" s="215">
        <v>1.248</v>
      </c>
      <c r="I246" s="213">
        <v>6.78</v>
      </c>
      <c r="J246" s="213">
        <v>8</v>
      </c>
      <c r="K246" s="211"/>
      <c r="L246" s="213">
        <v>8</v>
      </c>
      <c r="M246" s="213">
        <v>0</v>
      </c>
      <c r="N246" s="211"/>
      <c r="O246" s="210"/>
      <c r="P246" s="209"/>
      <c r="BZ246" s="118"/>
      <c r="CB246" s="82" t="s">
        <v>843</v>
      </c>
      <c r="CC246" s="147"/>
      <c r="CD246" s="109"/>
    </row>
    <row r="247" spans="1:85" s="92" customFormat="1" ht="15" hidden="1" x14ac:dyDescent="0.25">
      <c r="A247" s="218"/>
      <c r="B247" s="217" t="s">
        <v>842</v>
      </c>
      <c r="C247" s="483" t="s">
        <v>841</v>
      </c>
      <c r="D247" s="483"/>
      <c r="E247" s="483"/>
      <c r="F247" s="216" t="s">
        <v>53</v>
      </c>
      <c r="G247" s="215">
        <v>1.7999999999999999E-2</v>
      </c>
      <c r="H247" s="214">
        <v>1.728E-2</v>
      </c>
      <c r="I247" s="213">
        <v>0</v>
      </c>
      <c r="J247" s="213">
        <v>0</v>
      </c>
      <c r="K247" s="211"/>
      <c r="L247" s="211"/>
      <c r="M247" s="211"/>
      <c r="N247" s="213">
        <v>0</v>
      </c>
      <c r="O247" s="210"/>
      <c r="P247" s="209"/>
      <c r="BZ247" s="118"/>
      <c r="CB247" s="82" t="s">
        <v>841</v>
      </c>
      <c r="CC247" s="147"/>
      <c r="CD247" s="109"/>
    </row>
    <row r="248" spans="1:85" s="92" customFormat="1" ht="15" hidden="1" x14ac:dyDescent="0.25">
      <c r="A248" s="218"/>
      <c r="B248" s="217" t="s">
        <v>840</v>
      </c>
      <c r="C248" s="483" t="s">
        <v>839</v>
      </c>
      <c r="D248" s="483"/>
      <c r="E248" s="483"/>
      <c r="F248" s="216" t="s">
        <v>54</v>
      </c>
      <c r="G248" s="270">
        <v>2.8</v>
      </c>
      <c r="H248" s="215">
        <v>2.6880000000000002</v>
      </c>
      <c r="I248" s="213">
        <v>102.41</v>
      </c>
      <c r="J248" s="213">
        <v>275</v>
      </c>
      <c r="K248" s="211"/>
      <c r="L248" s="211"/>
      <c r="M248" s="211"/>
      <c r="N248" s="213">
        <v>275</v>
      </c>
      <c r="O248" s="210"/>
      <c r="P248" s="209"/>
      <c r="BZ248" s="118"/>
      <c r="CB248" s="82" t="s">
        <v>839</v>
      </c>
      <c r="CC248" s="147"/>
      <c r="CD248" s="109"/>
    </row>
    <row r="249" spans="1:85" s="92" customFormat="1" ht="15" x14ac:dyDescent="0.25">
      <c r="A249" s="475" t="s">
        <v>586</v>
      </c>
      <c r="B249" s="476"/>
      <c r="C249" s="476"/>
      <c r="D249" s="476"/>
      <c r="E249" s="476"/>
      <c r="F249" s="476"/>
      <c r="G249" s="476"/>
      <c r="H249" s="476"/>
      <c r="I249" s="477"/>
      <c r="J249" s="112"/>
      <c r="K249" s="112"/>
      <c r="L249" s="112"/>
      <c r="M249" s="112"/>
      <c r="N249" s="112"/>
      <c r="O249" s="155">
        <v>17.904</v>
      </c>
      <c r="P249" s="116">
        <v>8.6400000000000005E-2</v>
      </c>
      <c r="BZ249" s="118"/>
      <c r="CC249" s="147"/>
      <c r="CD249" s="109" t="s">
        <v>586</v>
      </c>
    </row>
    <row r="250" spans="1:85" s="92" customFormat="1" ht="15" x14ac:dyDescent="0.25">
      <c r="A250" s="475" t="s">
        <v>204</v>
      </c>
      <c r="B250" s="476"/>
      <c r="C250" s="476"/>
      <c r="D250" s="476"/>
      <c r="E250" s="476"/>
      <c r="F250" s="476"/>
      <c r="G250" s="476"/>
      <c r="H250" s="476"/>
      <c r="I250" s="477"/>
      <c r="J250" s="112"/>
      <c r="K250" s="112"/>
      <c r="L250" s="112"/>
      <c r="M250" s="112"/>
      <c r="N250" s="112"/>
      <c r="O250" s="112"/>
      <c r="P250" s="112"/>
      <c r="CF250" s="109" t="s">
        <v>204</v>
      </c>
    </row>
    <row r="251" spans="1:85" s="92" customFormat="1" ht="15" x14ac:dyDescent="0.25">
      <c r="A251" s="478" t="s">
        <v>205</v>
      </c>
      <c r="B251" s="479"/>
      <c r="C251" s="479"/>
      <c r="D251" s="479"/>
      <c r="E251" s="479"/>
      <c r="F251" s="479"/>
      <c r="G251" s="479"/>
      <c r="H251" s="479"/>
      <c r="I251" s="480"/>
      <c r="J251" s="111">
        <v>2037280</v>
      </c>
      <c r="K251" s="110"/>
      <c r="L251" s="110"/>
      <c r="M251" s="110"/>
      <c r="N251" s="110"/>
      <c r="O251" s="110"/>
      <c r="P251" s="110"/>
      <c r="CF251" s="109"/>
      <c r="CG251" s="89" t="s">
        <v>205</v>
      </c>
    </row>
    <row r="252" spans="1:85" s="92" customFormat="1" ht="15" x14ac:dyDescent="0.25">
      <c r="A252" s="478" t="s">
        <v>206</v>
      </c>
      <c r="B252" s="479"/>
      <c r="C252" s="479"/>
      <c r="D252" s="479"/>
      <c r="E252" s="479"/>
      <c r="F252" s="479"/>
      <c r="G252" s="479"/>
      <c r="H252" s="479"/>
      <c r="I252" s="480"/>
      <c r="J252" s="110"/>
      <c r="K252" s="110"/>
      <c r="L252" s="110"/>
      <c r="M252" s="110"/>
      <c r="N252" s="110"/>
      <c r="O252" s="110"/>
      <c r="P252" s="110"/>
      <c r="CF252" s="109"/>
      <c r="CG252" s="89" t="s">
        <v>206</v>
      </c>
    </row>
    <row r="253" spans="1:85" s="92" customFormat="1" ht="15" x14ac:dyDescent="0.25">
      <c r="A253" s="478" t="s">
        <v>207</v>
      </c>
      <c r="B253" s="479"/>
      <c r="C253" s="479"/>
      <c r="D253" s="479"/>
      <c r="E253" s="479"/>
      <c r="F253" s="479"/>
      <c r="G253" s="479"/>
      <c r="H253" s="479"/>
      <c r="I253" s="480"/>
      <c r="J253" s="111">
        <v>230658</v>
      </c>
      <c r="K253" s="110"/>
      <c r="L253" s="110"/>
      <c r="M253" s="110"/>
      <c r="N253" s="110"/>
      <c r="O253" s="110"/>
      <c r="P253" s="110"/>
      <c r="CF253" s="109"/>
      <c r="CG253" s="89" t="s">
        <v>207</v>
      </c>
    </row>
    <row r="254" spans="1:85" s="92" customFormat="1" ht="15" x14ac:dyDescent="0.25">
      <c r="A254" s="478" t="s">
        <v>208</v>
      </c>
      <c r="B254" s="479"/>
      <c r="C254" s="479"/>
      <c r="D254" s="479"/>
      <c r="E254" s="479"/>
      <c r="F254" s="479"/>
      <c r="G254" s="479"/>
      <c r="H254" s="479"/>
      <c r="I254" s="480"/>
      <c r="J254" s="111">
        <v>89716</v>
      </c>
      <c r="K254" s="110"/>
      <c r="L254" s="110"/>
      <c r="M254" s="110"/>
      <c r="N254" s="110"/>
      <c r="O254" s="110"/>
      <c r="P254" s="110"/>
      <c r="CF254" s="109"/>
      <c r="CG254" s="89" t="s">
        <v>208</v>
      </c>
    </row>
    <row r="255" spans="1:85" s="92" customFormat="1" ht="15" x14ac:dyDescent="0.25">
      <c r="A255" s="478" t="s">
        <v>209</v>
      </c>
      <c r="B255" s="479"/>
      <c r="C255" s="479"/>
      <c r="D255" s="479"/>
      <c r="E255" s="479"/>
      <c r="F255" s="479"/>
      <c r="G255" s="479"/>
      <c r="H255" s="479"/>
      <c r="I255" s="480"/>
      <c r="J255" s="111">
        <v>54628</v>
      </c>
      <c r="K255" s="110"/>
      <c r="L255" s="110"/>
      <c r="M255" s="110"/>
      <c r="N255" s="110"/>
      <c r="O255" s="110"/>
      <c r="P255" s="110"/>
      <c r="CF255" s="109"/>
      <c r="CG255" s="89" t="s">
        <v>209</v>
      </c>
    </row>
    <row r="256" spans="1:85" s="92" customFormat="1" ht="15" x14ac:dyDescent="0.25">
      <c r="A256" s="478" t="s">
        <v>210</v>
      </c>
      <c r="B256" s="479"/>
      <c r="C256" s="479"/>
      <c r="D256" s="479"/>
      <c r="E256" s="479"/>
      <c r="F256" s="479"/>
      <c r="G256" s="479"/>
      <c r="H256" s="479"/>
      <c r="I256" s="480"/>
      <c r="J256" s="111">
        <v>1662278</v>
      </c>
      <c r="K256" s="110"/>
      <c r="L256" s="110"/>
      <c r="M256" s="110"/>
      <c r="N256" s="110"/>
      <c r="O256" s="110"/>
      <c r="P256" s="110"/>
      <c r="CF256" s="109"/>
      <c r="CG256" s="89" t="s">
        <v>210</v>
      </c>
    </row>
    <row r="257" spans="1:85" s="92" customFormat="1" ht="15" x14ac:dyDescent="0.25">
      <c r="A257" s="478" t="s">
        <v>211</v>
      </c>
      <c r="B257" s="479"/>
      <c r="C257" s="479"/>
      <c r="D257" s="479"/>
      <c r="E257" s="479"/>
      <c r="F257" s="479"/>
      <c r="G257" s="479"/>
      <c r="H257" s="479"/>
      <c r="I257" s="480"/>
      <c r="J257" s="111">
        <v>2464345</v>
      </c>
      <c r="K257" s="110"/>
      <c r="L257" s="110"/>
      <c r="M257" s="110"/>
      <c r="N257" s="110"/>
      <c r="O257" s="110"/>
      <c r="P257" s="110"/>
      <c r="CF257" s="109"/>
      <c r="CG257" s="89" t="s">
        <v>211</v>
      </c>
    </row>
    <row r="258" spans="1:85" s="92" customFormat="1" ht="15" x14ac:dyDescent="0.25">
      <c r="A258" s="478" t="s">
        <v>206</v>
      </c>
      <c r="B258" s="479"/>
      <c r="C258" s="479"/>
      <c r="D258" s="479"/>
      <c r="E258" s="479"/>
      <c r="F258" s="479"/>
      <c r="G258" s="479"/>
      <c r="H258" s="479"/>
      <c r="I258" s="480"/>
      <c r="J258" s="110"/>
      <c r="K258" s="110"/>
      <c r="L258" s="110"/>
      <c r="M258" s="110"/>
      <c r="N258" s="110"/>
      <c r="O258" s="110"/>
      <c r="P258" s="110"/>
      <c r="CF258" s="109"/>
      <c r="CG258" s="89" t="s">
        <v>206</v>
      </c>
    </row>
    <row r="259" spans="1:85" s="92" customFormat="1" ht="15" x14ac:dyDescent="0.25">
      <c r="A259" s="478" t="s">
        <v>212</v>
      </c>
      <c r="B259" s="479"/>
      <c r="C259" s="479"/>
      <c r="D259" s="479"/>
      <c r="E259" s="479"/>
      <c r="F259" s="479"/>
      <c r="G259" s="479"/>
      <c r="H259" s="479"/>
      <c r="I259" s="480"/>
      <c r="J259" s="111">
        <v>211896</v>
      </c>
      <c r="K259" s="110"/>
      <c r="L259" s="110"/>
      <c r="M259" s="110"/>
      <c r="N259" s="110"/>
      <c r="O259" s="110"/>
      <c r="P259" s="110"/>
      <c r="CF259" s="109"/>
      <c r="CG259" s="89" t="s">
        <v>212</v>
      </c>
    </row>
    <row r="260" spans="1:85" s="92" customFormat="1" ht="15" x14ac:dyDescent="0.25">
      <c r="A260" s="478" t="s">
        <v>213</v>
      </c>
      <c r="B260" s="479"/>
      <c r="C260" s="479"/>
      <c r="D260" s="479"/>
      <c r="E260" s="479"/>
      <c r="F260" s="479"/>
      <c r="G260" s="479"/>
      <c r="H260" s="479"/>
      <c r="I260" s="480"/>
      <c r="J260" s="111">
        <v>88365</v>
      </c>
      <c r="K260" s="110"/>
      <c r="L260" s="110"/>
      <c r="M260" s="110"/>
      <c r="N260" s="110"/>
      <c r="O260" s="110"/>
      <c r="P260" s="110"/>
      <c r="CF260" s="109"/>
      <c r="CG260" s="89" t="s">
        <v>213</v>
      </c>
    </row>
    <row r="261" spans="1:85" s="92" customFormat="1" ht="15" x14ac:dyDescent="0.25">
      <c r="A261" s="478" t="s">
        <v>214</v>
      </c>
      <c r="B261" s="479"/>
      <c r="C261" s="479"/>
      <c r="D261" s="479"/>
      <c r="E261" s="479"/>
      <c r="F261" s="479"/>
      <c r="G261" s="479"/>
      <c r="H261" s="479"/>
      <c r="I261" s="480"/>
      <c r="J261" s="111">
        <v>53817</v>
      </c>
      <c r="K261" s="110"/>
      <c r="L261" s="110"/>
      <c r="M261" s="110"/>
      <c r="N261" s="110"/>
      <c r="O261" s="110"/>
      <c r="P261" s="110"/>
      <c r="CF261" s="109"/>
      <c r="CG261" s="89" t="s">
        <v>214</v>
      </c>
    </row>
    <row r="262" spans="1:85" s="92" customFormat="1" ht="15" x14ac:dyDescent="0.25">
      <c r="A262" s="478" t="s">
        <v>215</v>
      </c>
      <c r="B262" s="479"/>
      <c r="C262" s="479"/>
      <c r="D262" s="479"/>
      <c r="E262" s="479"/>
      <c r="F262" s="479"/>
      <c r="G262" s="479"/>
      <c r="H262" s="479"/>
      <c r="I262" s="480"/>
      <c r="J262" s="111">
        <v>1652947</v>
      </c>
      <c r="K262" s="110"/>
      <c r="L262" s="110"/>
      <c r="M262" s="110"/>
      <c r="N262" s="110"/>
      <c r="O262" s="110"/>
      <c r="P262" s="110"/>
      <c r="CF262" s="109"/>
      <c r="CG262" s="89" t="s">
        <v>215</v>
      </c>
    </row>
    <row r="263" spans="1:85" s="92" customFormat="1" ht="15" x14ac:dyDescent="0.25">
      <c r="A263" s="478" t="s">
        <v>216</v>
      </c>
      <c r="B263" s="479"/>
      <c r="C263" s="479"/>
      <c r="D263" s="479"/>
      <c r="E263" s="479"/>
      <c r="F263" s="479"/>
      <c r="G263" s="479"/>
      <c r="H263" s="479"/>
      <c r="I263" s="480"/>
      <c r="J263" s="111">
        <v>280444</v>
      </c>
      <c r="K263" s="110"/>
      <c r="L263" s="110"/>
      <c r="M263" s="110"/>
      <c r="N263" s="110"/>
      <c r="O263" s="110"/>
      <c r="P263" s="110"/>
      <c r="CF263" s="109"/>
      <c r="CG263" s="89" t="s">
        <v>216</v>
      </c>
    </row>
    <row r="264" spans="1:85" s="92" customFormat="1" ht="15" x14ac:dyDescent="0.25">
      <c r="A264" s="478" t="s">
        <v>217</v>
      </c>
      <c r="B264" s="479"/>
      <c r="C264" s="479"/>
      <c r="D264" s="479"/>
      <c r="E264" s="479"/>
      <c r="F264" s="479"/>
      <c r="G264" s="479"/>
      <c r="H264" s="479"/>
      <c r="I264" s="480"/>
      <c r="J264" s="111">
        <v>176876</v>
      </c>
      <c r="K264" s="110"/>
      <c r="L264" s="110"/>
      <c r="M264" s="110"/>
      <c r="N264" s="110"/>
      <c r="O264" s="110"/>
      <c r="P264" s="110"/>
      <c r="CF264" s="109"/>
      <c r="CG264" s="89" t="s">
        <v>217</v>
      </c>
    </row>
    <row r="265" spans="1:85" s="92" customFormat="1" ht="15" x14ac:dyDescent="0.25">
      <c r="A265" s="478" t="s">
        <v>218</v>
      </c>
      <c r="B265" s="479"/>
      <c r="C265" s="479"/>
      <c r="D265" s="479"/>
      <c r="E265" s="479"/>
      <c r="F265" s="479"/>
      <c r="G265" s="479"/>
      <c r="H265" s="479"/>
      <c r="I265" s="480"/>
      <c r="J265" s="111">
        <v>59419</v>
      </c>
      <c r="K265" s="110"/>
      <c r="L265" s="110"/>
      <c r="M265" s="110"/>
      <c r="N265" s="110"/>
      <c r="O265" s="110"/>
      <c r="P265" s="110"/>
      <c r="CF265" s="109"/>
      <c r="CG265" s="89" t="s">
        <v>218</v>
      </c>
    </row>
    <row r="266" spans="1:85" s="92" customFormat="1" ht="15" x14ac:dyDescent="0.25">
      <c r="A266" s="478" t="s">
        <v>206</v>
      </c>
      <c r="B266" s="479"/>
      <c r="C266" s="479"/>
      <c r="D266" s="479"/>
      <c r="E266" s="479"/>
      <c r="F266" s="479"/>
      <c r="G266" s="479"/>
      <c r="H266" s="479"/>
      <c r="I266" s="480"/>
      <c r="J266" s="110"/>
      <c r="K266" s="110"/>
      <c r="L266" s="110"/>
      <c r="M266" s="110"/>
      <c r="N266" s="110"/>
      <c r="O266" s="110"/>
      <c r="P266" s="110"/>
      <c r="CF266" s="109"/>
      <c r="CG266" s="89" t="s">
        <v>206</v>
      </c>
    </row>
    <row r="267" spans="1:85" s="92" customFormat="1" ht="15" x14ac:dyDescent="0.25">
      <c r="A267" s="478" t="s">
        <v>212</v>
      </c>
      <c r="B267" s="479"/>
      <c r="C267" s="479"/>
      <c r="D267" s="479"/>
      <c r="E267" s="479"/>
      <c r="F267" s="479"/>
      <c r="G267" s="479"/>
      <c r="H267" s="479"/>
      <c r="I267" s="480"/>
      <c r="J267" s="111">
        <v>18762</v>
      </c>
      <c r="K267" s="110"/>
      <c r="L267" s="110"/>
      <c r="M267" s="110"/>
      <c r="N267" s="110"/>
      <c r="O267" s="110"/>
      <c r="P267" s="110"/>
      <c r="CF267" s="109"/>
      <c r="CG267" s="89" t="s">
        <v>212</v>
      </c>
    </row>
    <row r="268" spans="1:85" s="92" customFormat="1" ht="15" x14ac:dyDescent="0.25">
      <c r="A268" s="478" t="s">
        <v>213</v>
      </c>
      <c r="B268" s="479"/>
      <c r="C268" s="479"/>
      <c r="D268" s="479"/>
      <c r="E268" s="479"/>
      <c r="F268" s="479"/>
      <c r="G268" s="479"/>
      <c r="H268" s="479"/>
      <c r="I268" s="480"/>
      <c r="J268" s="111">
        <v>1351</v>
      </c>
      <c r="K268" s="110"/>
      <c r="L268" s="110"/>
      <c r="M268" s="110"/>
      <c r="N268" s="110"/>
      <c r="O268" s="110"/>
      <c r="P268" s="110"/>
      <c r="CF268" s="109"/>
      <c r="CG268" s="89" t="s">
        <v>213</v>
      </c>
    </row>
    <row r="269" spans="1:85" s="92" customFormat="1" ht="15" x14ac:dyDescent="0.25">
      <c r="A269" s="478" t="s">
        <v>214</v>
      </c>
      <c r="B269" s="479"/>
      <c r="C269" s="479"/>
      <c r="D269" s="479"/>
      <c r="E269" s="479"/>
      <c r="F269" s="479"/>
      <c r="G269" s="479"/>
      <c r="H269" s="479"/>
      <c r="I269" s="480"/>
      <c r="J269" s="154">
        <v>811</v>
      </c>
      <c r="K269" s="110"/>
      <c r="L269" s="110"/>
      <c r="M269" s="110"/>
      <c r="N269" s="110"/>
      <c r="O269" s="110"/>
      <c r="P269" s="110"/>
      <c r="CF269" s="109"/>
      <c r="CG269" s="89" t="s">
        <v>214</v>
      </c>
    </row>
    <row r="270" spans="1:85" s="92" customFormat="1" ht="15" x14ac:dyDescent="0.25">
      <c r="A270" s="478" t="s">
        <v>215</v>
      </c>
      <c r="B270" s="479"/>
      <c r="C270" s="479"/>
      <c r="D270" s="479"/>
      <c r="E270" s="479"/>
      <c r="F270" s="479"/>
      <c r="G270" s="479"/>
      <c r="H270" s="479"/>
      <c r="I270" s="480"/>
      <c r="J270" s="111">
        <v>9331</v>
      </c>
      <c r="K270" s="110"/>
      <c r="L270" s="110"/>
      <c r="M270" s="110"/>
      <c r="N270" s="110"/>
      <c r="O270" s="110"/>
      <c r="P270" s="110"/>
      <c r="CF270" s="109"/>
      <c r="CG270" s="89" t="s">
        <v>215</v>
      </c>
    </row>
    <row r="271" spans="1:85" s="92" customFormat="1" ht="15" x14ac:dyDescent="0.25">
      <c r="A271" s="478" t="s">
        <v>216</v>
      </c>
      <c r="B271" s="479"/>
      <c r="C271" s="479"/>
      <c r="D271" s="479"/>
      <c r="E271" s="479"/>
      <c r="F271" s="479"/>
      <c r="G271" s="479"/>
      <c r="H271" s="479"/>
      <c r="I271" s="480"/>
      <c r="J271" s="111">
        <v>19182</v>
      </c>
      <c r="K271" s="110"/>
      <c r="L271" s="110"/>
      <c r="M271" s="110"/>
      <c r="N271" s="110"/>
      <c r="O271" s="110"/>
      <c r="P271" s="110"/>
      <c r="CF271" s="109"/>
      <c r="CG271" s="89" t="s">
        <v>216</v>
      </c>
    </row>
    <row r="272" spans="1:85" s="92" customFormat="1" ht="15" x14ac:dyDescent="0.25">
      <c r="A272" s="478" t="s">
        <v>217</v>
      </c>
      <c r="B272" s="479"/>
      <c r="C272" s="479"/>
      <c r="D272" s="479"/>
      <c r="E272" s="479"/>
      <c r="F272" s="479"/>
      <c r="G272" s="479"/>
      <c r="H272" s="479"/>
      <c r="I272" s="480"/>
      <c r="J272" s="111">
        <v>9982</v>
      </c>
      <c r="K272" s="110"/>
      <c r="L272" s="110"/>
      <c r="M272" s="110"/>
      <c r="N272" s="110"/>
      <c r="O272" s="110"/>
      <c r="P272" s="110"/>
      <c r="CF272" s="109"/>
      <c r="CG272" s="89" t="s">
        <v>217</v>
      </c>
    </row>
    <row r="273" spans="1:87" s="92" customFormat="1" ht="15" x14ac:dyDescent="0.25">
      <c r="A273" s="478" t="s">
        <v>219</v>
      </c>
      <c r="B273" s="479"/>
      <c r="C273" s="479"/>
      <c r="D273" s="479"/>
      <c r="E273" s="479"/>
      <c r="F273" s="479"/>
      <c r="G273" s="479"/>
      <c r="H273" s="479"/>
      <c r="I273" s="480"/>
      <c r="J273" s="111">
        <v>285286</v>
      </c>
      <c r="K273" s="110"/>
      <c r="L273" s="110"/>
      <c r="M273" s="110"/>
      <c r="N273" s="110"/>
      <c r="O273" s="110"/>
      <c r="P273" s="110"/>
      <c r="CF273" s="109"/>
      <c r="CG273" s="89" t="s">
        <v>219</v>
      </c>
    </row>
    <row r="274" spans="1:87" s="92" customFormat="1" ht="15" x14ac:dyDescent="0.25">
      <c r="A274" s="478" t="s">
        <v>220</v>
      </c>
      <c r="B274" s="479"/>
      <c r="C274" s="479"/>
      <c r="D274" s="479"/>
      <c r="E274" s="479"/>
      <c r="F274" s="479"/>
      <c r="G274" s="479"/>
      <c r="H274" s="479"/>
      <c r="I274" s="480"/>
      <c r="J274" s="111">
        <v>299626</v>
      </c>
      <c r="K274" s="110"/>
      <c r="L274" s="110"/>
      <c r="M274" s="110"/>
      <c r="N274" s="110"/>
      <c r="O274" s="110"/>
      <c r="P274" s="110"/>
      <c r="CF274" s="109"/>
      <c r="CG274" s="89" t="s">
        <v>220</v>
      </c>
    </row>
    <row r="275" spans="1:87" s="92" customFormat="1" ht="15" x14ac:dyDescent="0.25">
      <c r="A275" s="478" t="s">
        <v>221</v>
      </c>
      <c r="B275" s="479"/>
      <c r="C275" s="479"/>
      <c r="D275" s="479"/>
      <c r="E275" s="479"/>
      <c r="F275" s="479"/>
      <c r="G275" s="479"/>
      <c r="H275" s="479"/>
      <c r="I275" s="480"/>
      <c r="J275" s="111">
        <v>186858</v>
      </c>
      <c r="K275" s="110"/>
      <c r="L275" s="110"/>
      <c r="M275" s="110"/>
      <c r="N275" s="110"/>
      <c r="O275" s="110"/>
      <c r="P275" s="110"/>
      <c r="CF275" s="109"/>
      <c r="CG275" s="89" t="s">
        <v>221</v>
      </c>
    </row>
    <row r="276" spans="1:87" s="92" customFormat="1" ht="15" x14ac:dyDescent="0.25">
      <c r="A276" s="475" t="s">
        <v>222</v>
      </c>
      <c r="B276" s="476"/>
      <c r="C276" s="476"/>
      <c r="D276" s="476"/>
      <c r="E276" s="476"/>
      <c r="F276" s="476"/>
      <c r="G276" s="476"/>
      <c r="H276" s="476"/>
      <c r="I276" s="477"/>
      <c r="J276" s="117">
        <v>2523764</v>
      </c>
      <c r="K276" s="112"/>
      <c r="L276" s="112"/>
      <c r="M276" s="112"/>
      <c r="N276" s="112"/>
      <c r="O276" s="153">
        <v>302.36528479999998</v>
      </c>
      <c r="P276" s="116">
        <v>56.2727</v>
      </c>
      <c r="CF276" s="109"/>
      <c r="CH276" s="109" t="s">
        <v>222</v>
      </c>
    </row>
    <row r="277" spans="1:87" s="92" customFormat="1" ht="15" x14ac:dyDescent="0.25">
      <c r="A277" s="478" t="s">
        <v>223</v>
      </c>
      <c r="B277" s="479"/>
      <c r="C277" s="479"/>
      <c r="D277" s="479"/>
      <c r="E277" s="479"/>
      <c r="F277" s="479"/>
      <c r="G277" s="479"/>
      <c r="H277" s="479"/>
      <c r="I277" s="480"/>
      <c r="J277" s="110"/>
      <c r="K277" s="110"/>
      <c r="L277" s="110"/>
      <c r="M277" s="110"/>
      <c r="N277" s="110"/>
      <c r="O277" s="110"/>
      <c r="P277" s="110"/>
      <c r="CF277" s="109"/>
      <c r="CG277" s="89" t="s">
        <v>223</v>
      </c>
      <c r="CH277" s="109"/>
    </row>
    <row r="278" spans="1:87" s="92" customFormat="1" ht="15" x14ac:dyDescent="0.25">
      <c r="A278" s="478" t="s">
        <v>224</v>
      </c>
      <c r="B278" s="479"/>
      <c r="C278" s="479"/>
      <c r="D278" s="479"/>
      <c r="E278" s="479"/>
      <c r="F278" s="479"/>
      <c r="G278" s="479"/>
      <c r="H278" s="114" t="s">
        <v>838</v>
      </c>
      <c r="I278" s="113"/>
      <c r="J278" s="112"/>
      <c r="K278" s="112"/>
      <c r="L278" s="112"/>
      <c r="M278" s="112"/>
      <c r="N278" s="112"/>
      <c r="O278" s="112"/>
      <c r="P278" s="112"/>
      <c r="CF278" s="109"/>
      <c r="CH278" s="109"/>
      <c r="CI278" s="89" t="s">
        <v>224</v>
      </c>
    </row>
    <row r="279" spans="1:87" s="92" customFormat="1" ht="15" x14ac:dyDescent="0.25">
      <c r="A279" s="478" t="s">
        <v>226</v>
      </c>
      <c r="B279" s="479"/>
      <c r="C279" s="479"/>
      <c r="D279" s="479"/>
      <c r="E279" s="479"/>
      <c r="F279" s="479"/>
      <c r="G279" s="479"/>
      <c r="H279" s="114" t="s">
        <v>837</v>
      </c>
      <c r="I279" s="113"/>
      <c r="J279" s="112"/>
      <c r="K279" s="112"/>
      <c r="L279" s="112"/>
      <c r="M279" s="112"/>
      <c r="N279" s="112"/>
      <c r="O279" s="112"/>
      <c r="P279" s="112"/>
      <c r="CF279" s="109"/>
      <c r="CH279" s="109"/>
      <c r="CI279" s="89" t="s">
        <v>226</v>
      </c>
    </row>
    <row r="280" spans="1:87" s="92" customFormat="1" ht="3" customHeight="1" x14ac:dyDescent="0.25">
      <c r="A280" s="108"/>
      <c r="B280" s="108"/>
      <c r="C280" s="108"/>
      <c r="D280" s="108"/>
      <c r="E280" s="108"/>
      <c r="F280" s="108"/>
      <c r="G280" s="108"/>
      <c r="H280" s="108"/>
      <c r="I280" s="108"/>
      <c r="J280" s="108"/>
      <c r="K280" s="108"/>
      <c r="L280" s="107"/>
      <c r="M280" s="107"/>
      <c r="N280" s="107"/>
      <c r="O280" s="106"/>
      <c r="P280" s="106"/>
    </row>
  </sheetData>
  <mergeCells count="280">
    <mergeCell ref="A1:C1"/>
    <mergeCell ref="M1:P1"/>
    <mergeCell ref="A2:D2"/>
    <mergeCell ref="L2:P2"/>
    <mergeCell ref="N4:O4"/>
    <mergeCell ref="A11:P11"/>
    <mergeCell ref="A278:G278"/>
    <mergeCell ref="A279:G279"/>
    <mergeCell ref="A273:I273"/>
    <mergeCell ref="A274:I274"/>
    <mergeCell ref="A275:I275"/>
    <mergeCell ref="A276:I276"/>
    <mergeCell ref="A277:I277"/>
    <mergeCell ref="A268:I268"/>
    <mergeCell ref="A269:I269"/>
    <mergeCell ref="A270:I270"/>
    <mergeCell ref="A271:I271"/>
    <mergeCell ref="A272:I272"/>
    <mergeCell ref="A263:I263"/>
    <mergeCell ref="A264:I264"/>
    <mergeCell ref="A265:I265"/>
    <mergeCell ref="A266:I266"/>
    <mergeCell ref="A267:I267"/>
    <mergeCell ref="A258:I258"/>
    <mergeCell ref="A259:I259"/>
    <mergeCell ref="A260:I260"/>
    <mergeCell ref="A261:I261"/>
    <mergeCell ref="A262:I262"/>
    <mergeCell ref="A253:I253"/>
    <mergeCell ref="A254:I254"/>
    <mergeCell ref="A255:I255"/>
    <mergeCell ref="A256:I256"/>
    <mergeCell ref="A257:I257"/>
    <mergeCell ref="C248:E248"/>
    <mergeCell ref="A249:I249"/>
    <mergeCell ref="A250:I250"/>
    <mergeCell ref="A251:I251"/>
    <mergeCell ref="A252:I252"/>
    <mergeCell ref="C243:E243"/>
    <mergeCell ref="C244:E244"/>
    <mergeCell ref="C245:E245"/>
    <mergeCell ref="C246:E246"/>
    <mergeCell ref="C247:E247"/>
    <mergeCell ref="C238:E238"/>
    <mergeCell ref="C239:E239"/>
    <mergeCell ref="C240:E240"/>
    <mergeCell ref="C241:E241"/>
    <mergeCell ref="C242:E242"/>
    <mergeCell ref="C233:E233"/>
    <mergeCell ref="C234:E234"/>
    <mergeCell ref="C235:E235"/>
    <mergeCell ref="C236:E236"/>
    <mergeCell ref="C237:E237"/>
    <mergeCell ref="C228:E228"/>
    <mergeCell ref="C229:E229"/>
    <mergeCell ref="C230:E230"/>
    <mergeCell ref="C231:E231"/>
    <mergeCell ref="C232:E232"/>
    <mergeCell ref="C223:E223"/>
    <mergeCell ref="C224:E224"/>
    <mergeCell ref="C225:E225"/>
    <mergeCell ref="C226:E226"/>
    <mergeCell ref="C227:E227"/>
    <mergeCell ref="C218:E218"/>
    <mergeCell ref="C219:E219"/>
    <mergeCell ref="C220:E220"/>
    <mergeCell ref="A221:I221"/>
    <mergeCell ref="A222:P222"/>
    <mergeCell ref="C213:E213"/>
    <mergeCell ref="C214:E214"/>
    <mergeCell ref="C215:E215"/>
    <mergeCell ref="C216:E216"/>
    <mergeCell ref="C217:E217"/>
    <mergeCell ref="C208:E208"/>
    <mergeCell ref="C209:E209"/>
    <mergeCell ref="C210:E210"/>
    <mergeCell ref="C211:E211"/>
    <mergeCell ref="C212:E212"/>
    <mergeCell ref="C203:E203"/>
    <mergeCell ref="C204:E204"/>
    <mergeCell ref="C205:E205"/>
    <mergeCell ref="C206:E206"/>
    <mergeCell ref="C207:E207"/>
    <mergeCell ref="C198:E198"/>
    <mergeCell ref="C199:E199"/>
    <mergeCell ref="C200:E200"/>
    <mergeCell ref="C201:E201"/>
    <mergeCell ref="C202:E202"/>
    <mergeCell ref="C193:E193"/>
    <mergeCell ref="C194:E194"/>
    <mergeCell ref="C195:E195"/>
    <mergeCell ref="C196:E196"/>
    <mergeCell ref="C197:E197"/>
    <mergeCell ref="C188:E188"/>
    <mergeCell ref="C189:E189"/>
    <mergeCell ref="C190:E190"/>
    <mergeCell ref="C191:E191"/>
    <mergeCell ref="C192:E192"/>
    <mergeCell ref="C183:E183"/>
    <mergeCell ref="C184:E184"/>
    <mergeCell ref="C185:E185"/>
    <mergeCell ref="C186:E186"/>
    <mergeCell ref="C187:E187"/>
    <mergeCell ref="C178:E178"/>
    <mergeCell ref="C179:E179"/>
    <mergeCell ref="C180:E180"/>
    <mergeCell ref="C181:E181"/>
    <mergeCell ref="C182:E182"/>
    <mergeCell ref="C173:E173"/>
    <mergeCell ref="C174:E174"/>
    <mergeCell ref="C175:E175"/>
    <mergeCell ref="C176:E176"/>
    <mergeCell ref="C177:E177"/>
    <mergeCell ref="C168:E168"/>
    <mergeCell ref="C169:E169"/>
    <mergeCell ref="C170:E170"/>
    <mergeCell ref="C171:E171"/>
    <mergeCell ref="C172:E172"/>
    <mergeCell ref="C163:E163"/>
    <mergeCell ref="C164:E164"/>
    <mergeCell ref="A165:I165"/>
    <mergeCell ref="A166:P166"/>
    <mergeCell ref="C167:E167"/>
    <mergeCell ref="C158:E158"/>
    <mergeCell ref="C159:E159"/>
    <mergeCell ref="C160:E160"/>
    <mergeCell ref="C161:E161"/>
    <mergeCell ref="C162:E162"/>
    <mergeCell ref="C153:E153"/>
    <mergeCell ref="C154:E154"/>
    <mergeCell ref="A155:I155"/>
    <mergeCell ref="A156:P156"/>
    <mergeCell ref="C157:E157"/>
    <mergeCell ref="C148:E148"/>
    <mergeCell ref="C149:E149"/>
    <mergeCell ref="C150:E150"/>
    <mergeCell ref="C151:E151"/>
    <mergeCell ref="C152:E152"/>
    <mergeCell ref="C143:E143"/>
    <mergeCell ref="C144:E144"/>
    <mergeCell ref="C145:E145"/>
    <mergeCell ref="C146:E146"/>
    <mergeCell ref="C147:E147"/>
    <mergeCell ref="C138:E138"/>
    <mergeCell ref="C139:E139"/>
    <mergeCell ref="C140:E140"/>
    <mergeCell ref="C141:E141"/>
    <mergeCell ref="C142:E142"/>
    <mergeCell ref="C133:E133"/>
    <mergeCell ref="C134:E134"/>
    <mergeCell ref="C135:E135"/>
    <mergeCell ref="C136:E136"/>
    <mergeCell ref="C137:E137"/>
    <mergeCell ref="C128:E128"/>
    <mergeCell ref="A129:I129"/>
    <mergeCell ref="A130:P130"/>
    <mergeCell ref="C131:E131"/>
    <mergeCell ref="C132:E132"/>
    <mergeCell ref="C123:E123"/>
    <mergeCell ref="C124:E124"/>
    <mergeCell ref="C125:E125"/>
    <mergeCell ref="C126:E126"/>
    <mergeCell ref="C127:E127"/>
    <mergeCell ref="C118:E118"/>
    <mergeCell ref="C119:E119"/>
    <mergeCell ref="C120:E120"/>
    <mergeCell ref="C121:E121"/>
    <mergeCell ref="C122:E122"/>
    <mergeCell ref="C113:E113"/>
    <mergeCell ref="C114:E114"/>
    <mergeCell ref="C115:E115"/>
    <mergeCell ref="C116:E116"/>
    <mergeCell ref="C117:E117"/>
    <mergeCell ref="C108:E108"/>
    <mergeCell ref="C109:E109"/>
    <mergeCell ref="C110:E110"/>
    <mergeCell ref="C111:E111"/>
    <mergeCell ref="C112:E112"/>
    <mergeCell ref="C103:E103"/>
    <mergeCell ref="C104:E104"/>
    <mergeCell ref="C105:E105"/>
    <mergeCell ref="C106:E106"/>
    <mergeCell ref="C107:E107"/>
    <mergeCell ref="C98:E98"/>
    <mergeCell ref="C99:E99"/>
    <mergeCell ref="C100:E100"/>
    <mergeCell ref="C101:E101"/>
    <mergeCell ref="C102:E102"/>
    <mergeCell ref="C93:E93"/>
    <mergeCell ref="C94:E94"/>
    <mergeCell ref="C95:E95"/>
    <mergeCell ref="C96:E96"/>
    <mergeCell ref="C97:E97"/>
    <mergeCell ref="C88:E88"/>
    <mergeCell ref="C89:E89"/>
    <mergeCell ref="C90:E90"/>
    <mergeCell ref="C91:E91"/>
    <mergeCell ref="C92:E92"/>
    <mergeCell ref="C83:E83"/>
    <mergeCell ref="C84:E84"/>
    <mergeCell ref="C85:E85"/>
    <mergeCell ref="C86:E86"/>
    <mergeCell ref="C87:E87"/>
    <mergeCell ref="C78:E78"/>
    <mergeCell ref="C79:E79"/>
    <mergeCell ref="C80:E80"/>
    <mergeCell ref="C81:E81"/>
    <mergeCell ref="C82:E82"/>
    <mergeCell ref="C73:E73"/>
    <mergeCell ref="C74:E74"/>
    <mergeCell ref="C75:E75"/>
    <mergeCell ref="C76:E76"/>
    <mergeCell ref="C77:E77"/>
    <mergeCell ref="C68:E68"/>
    <mergeCell ref="C69:E69"/>
    <mergeCell ref="C70:E70"/>
    <mergeCell ref="C71:E71"/>
    <mergeCell ref="C72:E72"/>
    <mergeCell ref="C63:E63"/>
    <mergeCell ref="C64:E64"/>
    <mergeCell ref="C65:E65"/>
    <mergeCell ref="C66:E66"/>
    <mergeCell ref="C67:E67"/>
    <mergeCell ref="C58:E58"/>
    <mergeCell ref="A59:I59"/>
    <mergeCell ref="A60:P60"/>
    <mergeCell ref="C61:E61"/>
    <mergeCell ref="C62:E62"/>
    <mergeCell ref="C53:E53"/>
    <mergeCell ref="C54:E54"/>
    <mergeCell ref="C55:E55"/>
    <mergeCell ref="C56:E56"/>
    <mergeCell ref="C57:E57"/>
    <mergeCell ref="C48:E48"/>
    <mergeCell ref="C49:E49"/>
    <mergeCell ref="C50:E50"/>
    <mergeCell ref="C51:E51"/>
    <mergeCell ref="C52:E52"/>
    <mergeCell ref="C43:E43"/>
    <mergeCell ref="C44:E44"/>
    <mergeCell ref="C45:E45"/>
    <mergeCell ref="C46:E46"/>
    <mergeCell ref="C47:E47"/>
    <mergeCell ref="C38:E38"/>
    <mergeCell ref="C39:E39"/>
    <mergeCell ref="C40:E40"/>
    <mergeCell ref="C41:E41"/>
    <mergeCell ref="C42:E42"/>
    <mergeCell ref="C33:E33"/>
    <mergeCell ref="C34:E34"/>
    <mergeCell ref="C35:E35"/>
    <mergeCell ref="C36:E36"/>
    <mergeCell ref="C37:E37"/>
    <mergeCell ref="C28:E28"/>
    <mergeCell ref="A29:P29"/>
    <mergeCell ref="C30:E30"/>
    <mergeCell ref="C31:E31"/>
    <mergeCell ref="C32:E32"/>
    <mergeCell ref="A8:P8"/>
    <mergeCell ref="A9:P9"/>
    <mergeCell ref="A12:P12"/>
    <mergeCell ref="A13:P13"/>
    <mergeCell ref="A3:D3"/>
    <mergeCell ref="L3:P3"/>
    <mergeCell ref="P25:P27"/>
    <mergeCell ref="G26:G27"/>
    <mergeCell ref="H26:H27"/>
    <mergeCell ref="I26:I27"/>
    <mergeCell ref="J26:J27"/>
    <mergeCell ref="K26:N26"/>
    <mergeCell ref="A14:P14"/>
    <mergeCell ref="C16:G16"/>
    <mergeCell ref="E23:P23"/>
    <mergeCell ref="A25:A27"/>
    <mergeCell ref="B25:B27"/>
    <mergeCell ref="C25:E27"/>
    <mergeCell ref="F25:F27"/>
    <mergeCell ref="G25:H25"/>
    <mergeCell ref="I25:N25"/>
    <mergeCell ref="O25:O27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78" fitToHeight="0" orientation="landscape" r:id="rId1"/>
  <headerFooter>
    <oddFooter>&amp;RСтраница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CH76"/>
  <sheetViews>
    <sheetView topLeftCell="A58" workbookViewId="0">
      <selection activeCell="H36" sqref="H36"/>
    </sheetView>
  </sheetViews>
  <sheetFormatPr defaultColWidth="9.140625" defaultRowHeight="11.25" customHeight="1" x14ac:dyDescent="0.2"/>
  <cols>
    <col min="1" max="1" width="9" style="78" customWidth="1"/>
    <col min="2" max="2" width="20.140625" style="78" customWidth="1"/>
    <col min="3" max="4" width="10.42578125" style="78" customWidth="1"/>
    <col min="5" max="5" width="13.28515625" style="78" customWidth="1"/>
    <col min="6" max="6" width="8.5703125" style="78" customWidth="1"/>
    <col min="7" max="7" width="9.42578125" style="78" customWidth="1"/>
    <col min="8" max="8" width="10.140625" style="78" customWidth="1"/>
    <col min="9" max="9" width="11.85546875" style="78" customWidth="1"/>
    <col min="10" max="10" width="12.140625" style="78" customWidth="1"/>
    <col min="11" max="14" width="10.7109375" style="78" customWidth="1"/>
    <col min="15" max="16" width="11" style="78" customWidth="1"/>
    <col min="17" max="17" width="12" style="78" customWidth="1"/>
    <col min="18" max="19" width="8.7109375" style="78" customWidth="1"/>
    <col min="20" max="23" width="50" style="82" hidden="1" customWidth="1"/>
    <col min="24" max="28" width="54.140625" style="82" hidden="1" customWidth="1"/>
    <col min="29" max="60" width="180.28515625" style="84" hidden="1" customWidth="1"/>
    <col min="61" max="65" width="52.140625" style="85" hidden="1" customWidth="1"/>
    <col min="66" max="77" width="130.28515625" style="85" hidden="1" customWidth="1"/>
    <col min="78" max="79" width="180.28515625" style="83" hidden="1" customWidth="1"/>
    <col min="80" max="81" width="34.140625" style="82" hidden="1" customWidth="1"/>
    <col min="82" max="85" width="103.28515625" style="89" hidden="1" customWidth="1"/>
    <col min="86" max="86" width="81.28515625" style="89" hidden="1" customWidth="1"/>
    <col min="87" max="16384" width="9.140625" style="78"/>
  </cols>
  <sheetData>
    <row r="1" spans="1:65" s="92" customFormat="1" ht="15" x14ac:dyDescent="0.25">
      <c r="A1" s="431" t="s">
        <v>0</v>
      </c>
      <c r="B1" s="431"/>
      <c r="C1" s="431"/>
      <c r="D1" s="75"/>
      <c r="E1" s="76"/>
      <c r="F1" s="76"/>
      <c r="G1" s="76"/>
      <c r="H1" s="75"/>
      <c r="I1" s="76"/>
      <c r="J1" s="76"/>
      <c r="K1" s="75"/>
      <c r="L1" s="76"/>
      <c r="M1" s="431" t="s">
        <v>1</v>
      </c>
      <c r="N1" s="431"/>
      <c r="O1" s="431"/>
      <c r="P1" s="431"/>
    </row>
    <row r="2" spans="1:65" s="92" customFormat="1" ht="11.25" customHeight="1" x14ac:dyDescent="0.25">
      <c r="A2" s="432"/>
      <c r="B2" s="432"/>
      <c r="C2" s="432"/>
      <c r="D2" s="432"/>
      <c r="E2" s="76"/>
      <c r="F2" s="76"/>
      <c r="G2" s="77"/>
      <c r="H2" s="77"/>
      <c r="I2" s="76"/>
      <c r="J2" s="77"/>
      <c r="K2" s="77"/>
      <c r="L2" s="433"/>
      <c r="M2" s="433"/>
      <c r="N2" s="433"/>
      <c r="O2" s="433"/>
      <c r="P2" s="433"/>
    </row>
    <row r="3" spans="1:65" s="92" customFormat="1" ht="11.25" customHeight="1" x14ac:dyDescent="0.25">
      <c r="A3" s="411"/>
      <c r="B3" s="411"/>
      <c r="C3" s="411"/>
      <c r="D3" s="411"/>
      <c r="E3" s="76"/>
      <c r="F3" s="76"/>
      <c r="G3" s="77"/>
      <c r="H3" s="77"/>
      <c r="I3" s="76"/>
      <c r="J3" s="77"/>
      <c r="K3" s="77"/>
      <c r="L3" s="411"/>
      <c r="M3" s="411"/>
      <c r="N3" s="411"/>
      <c r="O3" s="411"/>
      <c r="P3" s="411"/>
    </row>
    <row r="4" spans="1:65" s="92" customFormat="1" ht="15" x14ac:dyDescent="0.25">
      <c r="A4" s="76" t="s">
        <v>406</v>
      </c>
      <c r="B4" s="78"/>
      <c r="C4" s="79"/>
      <c r="D4" s="80"/>
      <c r="E4" s="76"/>
      <c r="F4" s="76"/>
      <c r="G4" s="76"/>
      <c r="H4" s="76"/>
      <c r="I4" s="76"/>
      <c r="J4" s="76"/>
      <c r="K4" s="76"/>
      <c r="L4" s="76"/>
      <c r="M4" s="76"/>
      <c r="N4" s="434" t="s">
        <v>407</v>
      </c>
      <c r="O4" s="434"/>
      <c r="P4" s="80"/>
      <c r="T4" s="82" t="s">
        <v>2</v>
      </c>
      <c r="U4" s="82" t="s">
        <v>2</v>
      </c>
      <c r="V4" s="82" t="s">
        <v>2</v>
      </c>
      <c r="W4" s="82" t="s">
        <v>2</v>
      </c>
      <c r="X4" s="82" t="s">
        <v>228</v>
      </c>
      <c r="Y4" s="82" t="s">
        <v>2</v>
      </c>
      <c r="Z4" s="82" t="s">
        <v>2</v>
      </c>
      <c r="AA4" s="82" t="s">
        <v>2</v>
      </c>
      <c r="AB4" s="82" t="s">
        <v>2</v>
      </c>
    </row>
    <row r="5" spans="1:65" s="92" customFormat="1" ht="11.25" customHeight="1" x14ac:dyDescent="0.25">
      <c r="A5" s="76" t="s">
        <v>3</v>
      </c>
      <c r="B5" s="81"/>
      <c r="C5" s="81"/>
      <c r="D5" s="81"/>
      <c r="E5" s="76"/>
      <c r="F5" s="76"/>
      <c r="G5" s="76"/>
      <c r="H5" s="76"/>
      <c r="I5" s="76"/>
      <c r="J5" s="76"/>
      <c r="K5" s="76"/>
      <c r="L5" s="76"/>
      <c r="M5" s="76"/>
      <c r="N5" s="81"/>
      <c r="O5" s="81"/>
      <c r="P5" s="80" t="s">
        <v>3</v>
      </c>
    </row>
    <row r="6" spans="1:65" s="92" customFormat="1" ht="11.25" customHeight="1" x14ac:dyDescent="0.25">
      <c r="A6" s="76"/>
      <c r="B6" s="81"/>
      <c r="C6" s="81"/>
      <c r="D6" s="81"/>
      <c r="E6" s="76"/>
      <c r="F6" s="76"/>
      <c r="G6" s="76"/>
      <c r="H6" s="76"/>
      <c r="I6" s="76"/>
      <c r="J6" s="76"/>
      <c r="K6" s="76"/>
      <c r="L6" s="76"/>
      <c r="M6" s="76"/>
      <c r="N6" s="81"/>
      <c r="O6" s="81"/>
      <c r="P6" s="80"/>
    </row>
    <row r="7" spans="1:65" s="92" customFormat="1" ht="11.25" customHeight="1" x14ac:dyDescent="0.25">
      <c r="A7" s="76"/>
      <c r="B7" s="76"/>
      <c r="C7" s="76"/>
      <c r="D7" s="76"/>
      <c r="E7" s="76"/>
      <c r="F7" s="76"/>
      <c r="G7" s="76"/>
      <c r="H7" s="76"/>
      <c r="I7" s="76"/>
      <c r="J7" s="99"/>
      <c r="K7" s="76"/>
      <c r="L7" s="76"/>
      <c r="M7" s="76"/>
      <c r="N7" s="76"/>
      <c r="O7" s="76"/>
      <c r="P7" s="76"/>
    </row>
    <row r="8" spans="1:65" s="92" customFormat="1" ht="64.5" x14ac:dyDescent="0.25">
      <c r="A8" s="500" t="s">
        <v>4</v>
      </c>
      <c r="B8" s="500"/>
      <c r="C8" s="500"/>
      <c r="D8" s="500"/>
      <c r="E8" s="500"/>
      <c r="F8" s="500"/>
      <c r="G8" s="500"/>
      <c r="H8" s="500"/>
      <c r="I8" s="500"/>
      <c r="J8" s="500"/>
      <c r="K8" s="500"/>
      <c r="L8" s="500"/>
      <c r="M8" s="500"/>
      <c r="N8" s="500"/>
      <c r="O8" s="500"/>
      <c r="P8" s="500"/>
      <c r="AC8" s="141" t="s">
        <v>4</v>
      </c>
      <c r="AD8" s="141" t="s">
        <v>2</v>
      </c>
      <c r="AE8" s="141" t="s">
        <v>2</v>
      </c>
      <c r="AF8" s="141" t="s">
        <v>2</v>
      </c>
      <c r="AG8" s="141" t="s">
        <v>2</v>
      </c>
      <c r="AH8" s="141" t="s">
        <v>2</v>
      </c>
      <c r="AI8" s="141" t="s">
        <v>2</v>
      </c>
      <c r="AJ8" s="141" t="s">
        <v>2</v>
      </c>
      <c r="AK8" s="141" t="s">
        <v>2</v>
      </c>
      <c r="AL8" s="141" t="s">
        <v>2</v>
      </c>
      <c r="AM8" s="141" t="s">
        <v>2</v>
      </c>
      <c r="AN8" s="141" t="s">
        <v>2</v>
      </c>
      <c r="AO8" s="141" t="s">
        <v>2</v>
      </c>
      <c r="AP8" s="141" t="s">
        <v>2</v>
      </c>
      <c r="AQ8" s="141" t="s">
        <v>2</v>
      </c>
      <c r="AR8" s="141" t="s">
        <v>2</v>
      </c>
    </row>
    <row r="9" spans="1:65" s="92" customFormat="1" ht="15" x14ac:dyDescent="0.25">
      <c r="A9" s="376" t="s">
        <v>5</v>
      </c>
      <c r="B9" s="376"/>
      <c r="C9" s="376"/>
      <c r="D9" s="376"/>
      <c r="E9" s="376"/>
      <c r="F9" s="376"/>
      <c r="G9" s="376"/>
      <c r="H9" s="376"/>
      <c r="I9" s="376"/>
      <c r="J9" s="376"/>
      <c r="K9" s="376"/>
      <c r="L9" s="376"/>
      <c r="M9" s="376"/>
      <c r="N9" s="376"/>
      <c r="O9" s="376"/>
      <c r="P9" s="376"/>
    </row>
    <row r="10" spans="1:65" s="92" customFormat="1" ht="15" x14ac:dyDescent="0.25">
      <c r="A10" s="142"/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O10" s="142"/>
      <c r="P10" s="142"/>
    </row>
    <row r="11" spans="1:65" s="92" customFormat="1" ht="28.5" customHeight="1" x14ac:dyDescent="0.25">
      <c r="A11" s="446" t="s">
        <v>680</v>
      </c>
      <c r="B11" s="446"/>
      <c r="C11" s="446"/>
      <c r="D11" s="446"/>
      <c r="E11" s="446"/>
      <c r="F11" s="446"/>
      <c r="G11" s="446"/>
      <c r="H11" s="446"/>
      <c r="I11" s="446"/>
      <c r="J11" s="446"/>
      <c r="K11" s="446"/>
      <c r="L11" s="446"/>
      <c r="M11" s="446"/>
      <c r="N11" s="446"/>
      <c r="O11" s="446"/>
      <c r="P11" s="446"/>
    </row>
    <row r="12" spans="1:65" s="92" customFormat="1" ht="21" customHeight="1" x14ac:dyDescent="0.25">
      <c r="A12" s="447" t="s">
        <v>6</v>
      </c>
      <c r="B12" s="447"/>
      <c r="C12" s="447"/>
      <c r="D12" s="447"/>
      <c r="E12" s="447"/>
      <c r="F12" s="447"/>
      <c r="G12" s="447"/>
      <c r="H12" s="447"/>
      <c r="I12" s="447"/>
      <c r="J12" s="447"/>
      <c r="K12" s="447"/>
      <c r="L12" s="447"/>
      <c r="M12" s="447"/>
      <c r="N12" s="447"/>
      <c r="O12" s="447"/>
      <c r="P12" s="447"/>
    </row>
    <row r="13" spans="1:65" s="92" customFormat="1" ht="24" customHeight="1" x14ac:dyDescent="0.25">
      <c r="A13" s="445" t="s">
        <v>816</v>
      </c>
      <c r="B13" s="445"/>
      <c r="C13" s="445"/>
      <c r="D13" s="445"/>
      <c r="E13" s="445"/>
      <c r="F13" s="445"/>
      <c r="G13" s="445"/>
      <c r="H13" s="445"/>
      <c r="I13" s="445"/>
      <c r="J13" s="445"/>
      <c r="K13" s="445"/>
      <c r="L13" s="445"/>
      <c r="M13" s="445"/>
      <c r="N13" s="445"/>
      <c r="O13" s="445"/>
      <c r="P13" s="445"/>
      <c r="AS13" s="141" t="s">
        <v>368</v>
      </c>
      <c r="AT13" s="141" t="s">
        <v>2</v>
      </c>
      <c r="AU13" s="141" t="s">
        <v>2</v>
      </c>
      <c r="AV13" s="141" t="s">
        <v>2</v>
      </c>
      <c r="AW13" s="141" t="s">
        <v>2</v>
      </c>
      <c r="AX13" s="141" t="s">
        <v>2</v>
      </c>
      <c r="AY13" s="141" t="s">
        <v>2</v>
      </c>
      <c r="AZ13" s="141" t="s">
        <v>2</v>
      </c>
      <c r="BA13" s="141" t="s">
        <v>2</v>
      </c>
      <c r="BB13" s="141" t="s">
        <v>2</v>
      </c>
      <c r="BC13" s="141" t="s">
        <v>2</v>
      </c>
      <c r="BD13" s="141" t="s">
        <v>2</v>
      </c>
      <c r="BE13" s="141" t="s">
        <v>2</v>
      </c>
      <c r="BF13" s="141" t="s">
        <v>2</v>
      </c>
      <c r="BG13" s="141" t="s">
        <v>2</v>
      </c>
      <c r="BH13" s="141" t="s">
        <v>2</v>
      </c>
    </row>
    <row r="14" spans="1:65" s="92" customFormat="1" ht="15.75" customHeight="1" x14ac:dyDescent="0.25">
      <c r="A14" s="447" t="s">
        <v>8</v>
      </c>
      <c r="B14" s="447"/>
      <c r="C14" s="447"/>
      <c r="D14" s="447"/>
      <c r="E14" s="447"/>
      <c r="F14" s="447"/>
      <c r="G14" s="447"/>
      <c r="H14" s="447"/>
      <c r="I14" s="447"/>
      <c r="J14" s="447"/>
      <c r="K14" s="447"/>
      <c r="L14" s="447"/>
      <c r="M14" s="447"/>
      <c r="N14" s="447"/>
      <c r="O14" s="447"/>
      <c r="P14" s="447"/>
    </row>
    <row r="15" spans="1:65" s="92" customFormat="1" ht="15" x14ac:dyDescent="0.25">
      <c r="A15" s="76"/>
      <c r="B15" s="100" t="s">
        <v>9</v>
      </c>
      <c r="C15" s="468"/>
      <c r="D15" s="468"/>
      <c r="E15" s="468"/>
      <c r="F15" s="468"/>
      <c r="G15" s="468"/>
      <c r="H15" s="140"/>
      <c r="I15" s="140"/>
      <c r="J15" s="140"/>
      <c r="K15" s="140"/>
      <c r="L15" s="140"/>
      <c r="M15" s="140"/>
      <c r="N15" s="140"/>
      <c r="O15" s="76"/>
      <c r="P15" s="76"/>
      <c r="BI15" s="98" t="s">
        <v>2</v>
      </c>
      <c r="BJ15" s="98" t="s">
        <v>2</v>
      </c>
      <c r="BK15" s="98" t="s">
        <v>2</v>
      </c>
      <c r="BL15" s="98" t="s">
        <v>2</v>
      </c>
      <c r="BM15" s="98" t="s">
        <v>2</v>
      </c>
    </row>
    <row r="16" spans="1:65" s="92" customFormat="1" ht="12.75" customHeight="1" x14ac:dyDescent="0.25">
      <c r="B16" s="96" t="s">
        <v>10</v>
      </c>
      <c r="C16" s="96"/>
      <c r="D16" s="138"/>
      <c r="E16" s="498">
        <v>1913.0920000000001</v>
      </c>
      <c r="F16" s="133" t="s">
        <v>11</v>
      </c>
      <c r="H16" s="96"/>
      <c r="I16" s="96"/>
      <c r="J16" s="96"/>
      <c r="K16" s="96"/>
      <c r="L16" s="96"/>
      <c r="M16" s="139"/>
      <c r="N16" s="96"/>
    </row>
    <row r="17" spans="1:80" s="92" customFormat="1" ht="12.75" customHeight="1" x14ac:dyDescent="0.25">
      <c r="B17" s="96" t="s">
        <v>12</v>
      </c>
      <c r="D17" s="138"/>
      <c r="E17" s="137">
        <v>4.5730000000000004</v>
      </c>
      <c r="F17" s="133" t="s">
        <v>11</v>
      </c>
      <c r="H17" s="96"/>
      <c r="I17" s="96"/>
      <c r="J17" s="96"/>
      <c r="K17" s="96"/>
      <c r="L17" s="96"/>
      <c r="M17" s="139"/>
      <c r="N17" s="96"/>
    </row>
    <row r="18" spans="1:80" s="92" customFormat="1" ht="12.75" customHeight="1" x14ac:dyDescent="0.25">
      <c r="B18" s="96" t="s">
        <v>13</v>
      </c>
      <c r="D18" s="138"/>
      <c r="E18" s="137">
        <v>1048.481</v>
      </c>
      <c r="F18" s="133" t="s">
        <v>11</v>
      </c>
      <c r="H18" s="96"/>
      <c r="I18" s="96"/>
      <c r="J18" s="96"/>
      <c r="K18" s="96"/>
      <c r="L18" s="96"/>
      <c r="M18" s="139"/>
      <c r="N18" s="96"/>
    </row>
    <row r="19" spans="1:80" s="92" customFormat="1" ht="12.75" customHeight="1" x14ac:dyDescent="0.25">
      <c r="B19" s="96" t="s">
        <v>318</v>
      </c>
      <c r="D19" s="138"/>
      <c r="E19" s="137">
        <v>860.03800000000001</v>
      </c>
      <c r="F19" s="133" t="s">
        <v>11</v>
      </c>
      <c r="H19" s="96"/>
      <c r="I19" s="96"/>
      <c r="J19" s="96"/>
      <c r="K19" s="96"/>
      <c r="L19" s="96"/>
      <c r="M19" s="139"/>
      <c r="N19" s="96"/>
    </row>
    <row r="20" spans="1:80" s="92" customFormat="1" ht="12.75" customHeight="1" x14ac:dyDescent="0.25">
      <c r="B20" s="96" t="s">
        <v>14</v>
      </c>
      <c r="C20" s="96"/>
      <c r="D20" s="138"/>
      <c r="E20" s="137">
        <v>402.48700000000002</v>
      </c>
      <c r="F20" s="133" t="s">
        <v>11</v>
      </c>
      <c r="H20" s="96"/>
      <c r="J20" s="96"/>
      <c r="K20" s="96"/>
      <c r="L20" s="96"/>
      <c r="M20" s="99"/>
      <c r="N20" s="91"/>
    </row>
    <row r="21" spans="1:80" s="92" customFormat="1" ht="12.75" customHeight="1" x14ac:dyDescent="0.25">
      <c r="B21" s="96" t="s">
        <v>15</v>
      </c>
      <c r="C21" s="96"/>
      <c r="D21" s="136"/>
      <c r="E21" s="135">
        <v>453.41</v>
      </c>
      <c r="F21" s="133" t="s">
        <v>16</v>
      </c>
      <c r="H21" s="96"/>
      <c r="J21" s="96"/>
      <c r="K21" s="96"/>
      <c r="L21" s="96"/>
      <c r="M21" s="134"/>
      <c r="N21" s="133"/>
    </row>
    <row r="22" spans="1:80" s="92" customFormat="1" ht="12.75" customHeight="1" x14ac:dyDescent="0.25">
      <c r="B22" s="96" t="s">
        <v>17</v>
      </c>
      <c r="C22" s="96"/>
      <c r="D22" s="136"/>
      <c r="E22" s="135">
        <v>32.840000000000003</v>
      </c>
      <c r="F22" s="133" t="s">
        <v>16</v>
      </c>
      <c r="H22" s="96"/>
      <c r="J22" s="96"/>
      <c r="K22" s="96"/>
      <c r="L22" s="96"/>
      <c r="M22" s="134"/>
      <c r="N22" s="133"/>
    </row>
    <row r="23" spans="1:80" s="92" customFormat="1" ht="15" x14ac:dyDescent="0.25">
      <c r="A23" s="76"/>
      <c r="B23" s="100" t="s">
        <v>18</v>
      </c>
      <c r="C23" s="100"/>
      <c r="D23" s="76"/>
      <c r="E23" s="469" t="s">
        <v>230</v>
      </c>
      <c r="F23" s="469"/>
      <c r="G23" s="469"/>
      <c r="H23" s="469"/>
      <c r="I23" s="469"/>
      <c r="J23" s="469"/>
      <c r="K23" s="469"/>
      <c r="L23" s="469"/>
      <c r="M23" s="469"/>
      <c r="N23" s="469"/>
      <c r="O23" s="469"/>
      <c r="P23" s="469"/>
      <c r="BN23" s="98" t="s">
        <v>369</v>
      </c>
      <c r="BO23" s="98" t="s">
        <v>2</v>
      </c>
      <c r="BP23" s="98" t="s">
        <v>2</v>
      </c>
      <c r="BQ23" s="98" t="s">
        <v>2</v>
      </c>
      <c r="BR23" s="98" t="s">
        <v>2</v>
      </c>
      <c r="BS23" s="98" t="s">
        <v>2</v>
      </c>
      <c r="BT23" s="98" t="s">
        <v>2</v>
      </c>
      <c r="BU23" s="98" t="s">
        <v>2</v>
      </c>
      <c r="BV23" s="98" t="s">
        <v>2</v>
      </c>
      <c r="BW23" s="98" t="s">
        <v>2</v>
      </c>
      <c r="BX23" s="98" t="s">
        <v>2</v>
      </c>
      <c r="BY23" s="98" t="s">
        <v>2</v>
      </c>
    </row>
    <row r="24" spans="1:80" s="92" customFormat="1" ht="12.75" customHeight="1" x14ac:dyDescent="0.25">
      <c r="A24" s="100"/>
      <c r="B24" s="100"/>
      <c r="C24" s="76"/>
      <c r="D24" s="100"/>
      <c r="E24" s="132"/>
      <c r="F24" s="131"/>
      <c r="G24" s="130"/>
      <c r="H24" s="130"/>
      <c r="I24" s="100"/>
      <c r="J24" s="100"/>
      <c r="K24" s="100"/>
      <c r="L24" s="129"/>
      <c r="M24" s="100"/>
      <c r="N24" s="76"/>
      <c r="O24" s="76"/>
      <c r="P24" s="76"/>
    </row>
    <row r="25" spans="1:80" s="92" customFormat="1" ht="36" customHeight="1" x14ac:dyDescent="0.25">
      <c r="A25" s="470" t="s">
        <v>20</v>
      </c>
      <c r="B25" s="470" t="s">
        <v>21</v>
      </c>
      <c r="C25" s="470" t="s">
        <v>22</v>
      </c>
      <c r="D25" s="470"/>
      <c r="E25" s="470"/>
      <c r="F25" s="470" t="s">
        <v>23</v>
      </c>
      <c r="G25" s="471" t="s">
        <v>24</v>
      </c>
      <c r="H25" s="472"/>
      <c r="I25" s="470" t="s">
        <v>25</v>
      </c>
      <c r="J25" s="470"/>
      <c r="K25" s="470"/>
      <c r="L25" s="470"/>
      <c r="M25" s="470"/>
      <c r="N25" s="470"/>
      <c r="O25" s="470" t="s">
        <v>26</v>
      </c>
      <c r="P25" s="470" t="s">
        <v>27</v>
      </c>
    </row>
    <row r="26" spans="1:80" s="92" customFormat="1" ht="36.75" customHeight="1" x14ac:dyDescent="0.25">
      <c r="A26" s="470"/>
      <c r="B26" s="470"/>
      <c r="C26" s="470"/>
      <c r="D26" s="470"/>
      <c r="E26" s="470"/>
      <c r="F26" s="470"/>
      <c r="G26" s="473" t="s">
        <v>28</v>
      </c>
      <c r="H26" s="473" t="s">
        <v>29</v>
      </c>
      <c r="I26" s="470" t="s">
        <v>28</v>
      </c>
      <c r="J26" s="470" t="s">
        <v>30</v>
      </c>
      <c r="K26" s="463" t="s">
        <v>31</v>
      </c>
      <c r="L26" s="463"/>
      <c r="M26" s="463"/>
      <c r="N26" s="463"/>
      <c r="O26" s="470"/>
      <c r="P26" s="470"/>
    </row>
    <row r="27" spans="1:80" s="92" customFormat="1" ht="15" x14ac:dyDescent="0.25">
      <c r="A27" s="470"/>
      <c r="B27" s="470"/>
      <c r="C27" s="470"/>
      <c r="D27" s="470"/>
      <c r="E27" s="470"/>
      <c r="F27" s="470"/>
      <c r="G27" s="474"/>
      <c r="H27" s="474"/>
      <c r="I27" s="470"/>
      <c r="J27" s="470"/>
      <c r="K27" s="128" t="s">
        <v>32</v>
      </c>
      <c r="L27" s="128" t="s">
        <v>33</v>
      </c>
      <c r="M27" s="128" t="s">
        <v>34</v>
      </c>
      <c r="N27" s="128" t="s">
        <v>35</v>
      </c>
      <c r="O27" s="470"/>
      <c r="P27" s="470"/>
    </row>
    <row r="28" spans="1:80" s="92" customFormat="1" ht="15" x14ac:dyDescent="0.25">
      <c r="A28" s="127">
        <v>1</v>
      </c>
      <c r="B28" s="127">
        <v>2</v>
      </c>
      <c r="C28" s="463">
        <v>3</v>
      </c>
      <c r="D28" s="463"/>
      <c r="E28" s="463"/>
      <c r="F28" s="127">
        <v>4</v>
      </c>
      <c r="G28" s="127">
        <v>5</v>
      </c>
      <c r="H28" s="127">
        <v>6</v>
      </c>
      <c r="I28" s="127">
        <v>7</v>
      </c>
      <c r="J28" s="127">
        <v>8</v>
      </c>
      <c r="K28" s="127">
        <v>9</v>
      </c>
      <c r="L28" s="127">
        <v>10</v>
      </c>
      <c r="M28" s="127">
        <v>11</v>
      </c>
      <c r="N28" s="127">
        <v>12</v>
      </c>
      <c r="O28" s="127">
        <v>13</v>
      </c>
      <c r="P28" s="127">
        <v>14</v>
      </c>
    </row>
    <row r="29" spans="1:80" s="92" customFormat="1" ht="15" x14ac:dyDescent="0.25">
      <c r="A29" s="464" t="s">
        <v>815</v>
      </c>
      <c r="B29" s="464"/>
      <c r="C29" s="464"/>
      <c r="D29" s="464"/>
      <c r="E29" s="464"/>
      <c r="F29" s="464"/>
      <c r="G29" s="464"/>
      <c r="H29" s="464"/>
      <c r="I29" s="464"/>
      <c r="J29" s="464"/>
      <c r="K29" s="464"/>
      <c r="L29" s="464"/>
      <c r="M29" s="464"/>
      <c r="N29" s="464"/>
      <c r="O29" s="464"/>
      <c r="P29" s="464"/>
      <c r="BZ29" s="118" t="s">
        <v>585</v>
      </c>
    </row>
    <row r="30" spans="1:80" s="92" customFormat="1" ht="15" x14ac:dyDescent="0.25">
      <c r="A30" s="485" t="s">
        <v>246</v>
      </c>
      <c r="B30" s="485"/>
      <c r="C30" s="485"/>
      <c r="D30" s="485"/>
      <c r="E30" s="485"/>
      <c r="F30" s="485"/>
      <c r="G30" s="485"/>
      <c r="H30" s="485"/>
      <c r="I30" s="485"/>
      <c r="J30" s="485"/>
      <c r="K30" s="485"/>
      <c r="L30" s="485"/>
      <c r="M30" s="485"/>
      <c r="N30" s="485"/>
      <c r="O30" s="485"/>
      <c r="P30" s="485"/>
      <c r="BZ30" s="118"/>
      <c r="CA30" s="148" t="s">
        <v>246</v>
      </c>
    </row>
    <row r="31" spans="1:80" s="92" customFormat="1" ht="22.5" x14ac:dyDescent="0.25">
      <c r="A31" s="94" t="s">
        <v>38</v>
      </c>
      <c r="B31" s="123" t="s">
        <v>370</v>
      </c>
      <c r="C31" s="465" t="s">
        <v>371</v>
      </c>
      <c r="D31" s="466"/>
      <c r="E31" s="467"/>
      <c r="F31" s="94" t="s">
        <v>41</v>
      </c>
      <c r="G31" s="95"/>
      <c r="H31" s="122">
        <v>20</v>
      </c>
      <c r="I31" s="93">
        <v>367.88</v>
      </c>
      <c r="J31" s="93">
        <v>10328.56</v>
      </c>
      <c r="K31" s="93">
        <v>8983.66</v>
      </c>
      <c r="L31" s="124">
        <v>541.15</v>
      </c>
      <c r="M31" s="124">
        <v>368.39</v>
      </c>
      <c r="N31" s="124">
        <v>435.36</v>
      </c>
      <c r="O31" s="120">
        <v>10.8</v>
      </c>
      <c r="P31" s="124">
        <v>0.27</v>
      </c>
      <c r="BZ31" s="118"/>
      <c r="CA31" s="148"/>
      <c r="CB31" s="82" t="s">
        <v>371</v>
      </c>
    </row>
    <row r="32" spans="1:80" s="92" customFormat="1" ht="33.75" x14ac:dyDescent="0.25">
      <c r="A32" s="94" t="s">
        <v>42</v>
      </c>
      <c r="B32" s="535" t="s">
        <v>372</v>
      </c>
      <c r="C32" s="536" t="s">
        <v>373</v>
      </c>
      <c r="D32" s="537"/>
      <c r="E32" s="538"/>
      <c r="F32" s="94" t="s">
        <v>169</v>
      </c>
      <c r="G32" s="95"/>
      <c r="H32" s="150">
        <v>0.6</v>
      </c>
      <c r="I32" s="93">
        <v>69016.570000000007</v>
      </c>
      <c r="J32" s="93">
        <v>57147.8</v>
      </c>
      <c r="K32" s="93">
        <v>52082.75</v>
      </c>
      <c r="L32" s="93">
        <v>1807.6</v>
      </c>
      <c r="M32" s="124">
        <v>994.67</v>
      </c>
      <c r="N32" s="93">
        <v>2262.7800000000002</v>
      </c>
      <c r="O32" s="124">
        <v>62.61</v>
      </c>
      <c r="P32" s="124">
        <v>7.26</v>
      </c>
      <c r="BZ32" s="118"/>
      <c r="CA32" s="148"/>
      <c r="CB32" s="82" t="s">
        <v>373</v>
      </c>
    </row>
    <row r="33" spans="1:82" s="92" customFormat="1" ht="22.5" x14ac:dyDescent="0.25">
      <c r="A33" s="94" t="s">
        <v>360</v>
      </c>
      <c r="B33" s="535" t="s">
        <v>814</v>
      </c>
      <c r="C33" s="536" t="s">
        <v>387</v>
      </c>
      <c r="D33" s="537"/>
      <c r="E33" s="538"/>
      <c r="F33" s="94" t="s">
        <v>173</v>
      </c>
      <c r="G33" s="95"/>
      <c r="H33" s="122">
        <v>8</v>
      </c>
      <c r="I33" s="93">
        <v>6594.87</v>
      </c>
      <c r="J33" s="93">
        <v>52758.96</v>
      </c>
      <c r="K33" s="121"/>
      <c r="L33" s="121"/>
      <c r="M33" s="121"/>
      <c r="N33" s="121"/>
      <c r="O33" s="119">
        <v>0</v>
      </c>
      <c r="P33" s="119">
        <v>0</v>
      </c>
      <c r="BZ33" s="118"/>
      <c r="CA33" s="148"/>
      <c r="CB33" s="82" t="s">
        <v>387</v>
      </c>
    </row>
    <row r="34" spans="1:82" s="92" customFormat="1" ht="45" x14ac:dyDescent="0.25">
      <c r="A34" s="94" t="s">
        <v>49</v>
      </c>
      <c r="B34" s="535" t="s">
        <v>374</v>
      </c>
      <c r="C34" s="536" t="s">
        <v>375</v>
      </c>
      <c r="D34" s="537"/>
      <c r="E34" s="538"/>
      <c r="F34" s="94" t="s">
        <v>41</v>
      </c>
      <c r="G34" s="95"/>
      <c r="H34" s="122">
        <v>7</v>
      </c>
      <c r="I34" s="93">
        <v>17508.71</v>
      </c>
      <c r="J34" s="93">
        <v>180221.96</v>
      </c>
      <c r="K34" s="93">
        <v>145422.93</v>
      </c>
      <c r="L34" s="93">
        <v>18940.330000000002</v>
      </c>
      <c r="M34" s="93">
        <v>12893.89</v>
      </c>
      <c r="N34" s="93">
        <v>2964.81</v>
      </c>
      <c r="O34" s="124">
        <v>174.83</v>
      </c>
      <c r="P34" s="124">
        <v>13.23</v>
      </c>
      <c r="BZ34" s="118"/>
      <c r="CA34" s="148"/>
      <c r="CB34" s="82" t="s">
        <v>375</v>
      </c>
    </row>
    <row r="35" spans="1:82" s="92" customFormat="1" ht="22.5" x14ac:dyDescent="0.25">
      <c r="A35" s="94" t="s">
        <v>344</v>
      </c>
      <c r="B35" s="535" t="s">
        <v>813</v>
      </c>
      <c r="C35" s="536" t="s">
        <v>385</v>
      </c>
      <c r="D35" s="537"/>
      <c r="E35" s="538"/>
      <c r="F35" s="94" t="s">
        <v>41</v>
      </c>
      <c r="G35" s="95"/>
      <c r="H35" s="122">
        <v>7</v>
      </c>
      <c r="I35" s="93">
        <v>113998.43</v>
      </c>
      <c r="J35" s="93">
        <v>797989.01</v>
      </c>
      <c r="K35" s="121"/>
      <c r="L35" s="121"/>
      <c r="M35" s="121"/>
      <c r="N35" s="121"/>
      <c r="O35" s="119">
        <v>0</v>
      </c>
      <c r="P35" s="119">
        <v>0</v>
      </c>
      <c r="BZ35" s="118"/>
      <c r="CA35" s="148"/>
      <c r="CB35" s="82" t="s">
        <v>385</v>
      </c>
    </row>
    <row r="36" spans="1:82" s="92" customFormat="1" ht="22.5" x14ac:dyDescent="0.25">
      <c r="A36" s="94" t="s">
        <v>345</v>
      </c>
      <c r="B36" s="535" t="s">
        <v>812</v>
      </c>
      <c r="C36" s="536" t="s">
        <v>386</v>
      </c>
      <c r="D36" s="537"/>
      <c r="E36" s="538"/>
      <c r="F36" s="94" t="s">
        <v>41</v>
      </c>
      <c r="G36" s="95"/>
      <c r="H36" s="122">
        <v>1</v>
      </c>
      <c r="I36" s="93">
        <v>9290.16</v>
      </c>
      <c r="J36" s="93">
        <v>9290.16</v>
      </c>
      <c r="K36" s="121"/>
      <c r="L36" s="121"/>
      <c r="M36" s="121"/>
      <c r="N36" s="121"/>
      <c r="O36" s="119">
        <v>0</v>
      </c>
      <c r="P36" s="119">
        <v>0</v>
      </c>
      <c r="BZ36" s="118"/>
      <c r="CA36" s="148"/>
      <c r="CB36" s="82" t="s">
        <v>386</v>
      </c>
    </row>
    <row r="37" spans="1:82" s="92" customFormat="1" ht="22.5" x14ac:dyDescent="0.25">
      <c r="A37" s="94" t="s">
        <v>247</v>
      </c>
      <c r="B37" s="123" t="s">
        <v>376</v>
      </c>
      <c r="C37" s="465" t="s">
        <v>377</v>
      </c>
      <c r="D37" s="466"/>
      <c r="E37" s="467"/>
      <c r="F37" s="94" t="s">
        <v>41</v>
      </c>
      <c r="G37" s="95"/>
      <c r="H37" s="122">
        <v>1</v>
      </c>
      <c r="I37" s="93">
        <v>1698.64</v>
      </c>
      <c r="J37" s="93">
        <v>2874.87</v>
      </c>
      <c r="K37" s="93">
        <v>1191.17</v>
      </c>
      <c r="L37" s="93">
        <v>1044.69</v>
      </c>
      <c r="M37" s="124">
        <v>578.91</v>
      </c>
      <c r="N37" s="124">
        <v>60.1</v>
      </c>
      <c r="O37" s="124">
        <v>1.39</v>
      </c>
      <c r="P37" s="119">
        <v>1</v>
      </c>
      <c r="BZ37" s="118"/>
      <c r="CA37" s="148"/>
      <c r="CB37" s="82" t="s">
        <v>377</v>
      </c>
    </row>
    <row r="38" spans="1:82" s="92" customFormat="1" ht="45" x14ac:dyDescent="0.25">
      <c r="A38" s="94" t="s">
        <v>62</v>
      </c>
      <c r="B38" s="123" t="s">
        <v>378</v>
      </c>
      <c r="C38" s="465" t="s">
        <v>379</v>
      </c>
      <c r="D38" s="466"/>
      <c r="E38" s="467"/>
      <c r="F38" s="94" t="s">
        <v>169</v>
      </c>
      <c r="G38" s="95"/>
      <c r="H38" s="125">
        <v>0.16</v>
      </c>
      <c r="I38" s="93">
        <v>26264.9</v>
      </c>
      <c r="J38" s="93">
        <v>5768.05</v>
      </c>
      <c r="K38" s="93">
        <v>5648.94</v>
      </c>
      <c r="L38" s="124">
        <v>18.55</v>
      </c>
      <c r="M38" s="124">
        <v>12.63</v>
      </c>
      <c r="N38" s="124">
        <v>87.93</v>
      </c>
      <c r="O38" s="124">
        <v>6.95</v>
      </c>
      <c r="P38" s="124">
        <v>0.01</v>
      </c>
      <c r="BZ38" s="118"/>
      <c r="CA38" s="148"/>
      <c r="CB38" s="82" t="s">
        <v>379</v>
      </c>
    </row>
    <row r="39" spans="1:82" s="92" customFormat="1" ht="22.5" x14ac:dyDescent="0.25">
      <c r="A39" s="94" t="s">
        <v>66</v>
      </c>
      <c r="B39" s="123" t="s">
        <v>382</v>
      </c>
      <c r="C39" s="465" t="s">
        <v>383</v>
      </c>
      <c r="D39" s="466"/>
      <c r="E39" s="467"/>
      <c r="F39" s="94" t="s">
        <v>82</v>
      </c>
      <c r="G39" s="95"/>
      <c r="H39" s="149">
        <v>1.6E-2</v>
      </c>
      <c r="I39" s="93">
        <v>242897.33</v>
      </c>
      <c r="J39" s="93">
        <v>3886.36</v>
      </c>
      <c r="K39" s="121"/>
      <c r="L39" s="121"/>
      <c r="M39" s="121"/>
      <c r="N39" s="93">
        <v>3886.36</v>
      </c>
      <c r="O39" s="119">
        <v>0</v>
      </c>
      <c r="P39" s="119">
        <v>0</v>
      </c>
      <c r="BZ39" s="118"/>
      <c r="CA39" s="148"/>
      <c r="CB39" s="82" t="s">
        <v>383</v>
      </c>
    </row>
    <row r="40" spans="1:82" s="92" customFormat="1" ht="33.75" x14ac:dyDescent="0.25">
      <c r="A40" s="94" t="s">
        <v>254</v>
      </c>
      <c r="B40" s="123" t="s">
        <v>190</v>
      </c>
      <c r="C40" s="465" t="s">
        <v>384</v>
      </c>
      <c r="D40" s="466"/>
      <c r="E40" s="467"/>
      <c r="F40" s="94" t="s">
        <v>53</v>
      </c>
      <c r="G40" s="95"/>
      <c r="H40" s="125">
        <v>0.01</v>
      </c>
      <c r="I40" s="93">
        <v>68652.63</v>
      </c>
      <c r="J40" s="124">
        <v>686.53</v>
      </c>
      <c r="K40" s="121"/>
      <c r="L40" s="121"/>
      <c r="M40" s="121"/>
      <c r="N40" s="124">
        <v>686.53</v>
      </c>
      <c r="O40" s="119">
        <v>0</v>
      </c>
      <c r="P40" s="119">
        <v>0</v>
      </c>
      <c r="BZ40" s="118"/>
      <c r="CA40" s="148"/>
      <c r="CB40" s="82" t="s">
        <v>384</v>
      </c>
    </row>
    <row r="41" spans="1:82" s="92" customFormat="1" ht="22.5" x14ac:dyDescent="0.25">
      <c r="A41" s="94" t="s">
        <v>69</v>
      </c>
      <c r="B41" s="123" t="s">
        <v>380</v>
      </c>
      <c r="C41" s="465" t="s">
        <v>381</v>
      </c>
      <c r="D41" s="466"/>
      <c r="E41" s="467"/>
      <c r="F41" s="94" t="s">
        <v>92</v>
      </c>
      <c r="G41" s="95"/>
      <c r="H41" s="125">
        <v>0.24</v>
      </c>
      <c r="I41" s="93">
        <v>18475.900000000001</v>
      </c>
      <c r="J41" s="93">
        <v>6074.87</v>
      </c>
      <c r="K41" s="93">
        <v>5986.19</v>
      </c>
      <c r="L41" s="121"/>
      <c r="M41" s="121"/>
      <c r="N41" s="124">
        <v>88.68</v>
      </c>
      <c r="O41" s="124">
        <v>7.36</v>
      </c>
      <c r="P41" s="119">
        <v>0</v>
      </c>
      <c r="BZ41" s="118"/>
      <c r="CA41" s="148"/>
      <c r="CB41" s="82" t="s">
        <v>381</v>
      </c>
    </row>
    <row r="42" spans="1:82" s="92" customFormat="1" ht="15" hidden="1" x14ac:dyDescent="0.25">
      <c r="A42" s="218"/>
      <c r="B42" s="217" t="s">
        <v>811</v>
      </c>
      <c r="C42" s="483" t="s">
        <v>809</v>
      </c>
      <c r="D42" s="483"/>
      <c r="E42" s="483"/>
      <c r="F42" s="216" t="s">
        <v>810</v>
      </c>
      <c r="G42" s="215">
        <v>30.672000000000001</v>
      </c>
      <c r="H42" s="214">
        <v>7.3612799999999998</v>
      </c>
      <c r="I42" s="213">
        <v>813.2</v>
      </c>
      <c r="J42" s="212">
        <v>5986.19</v>
      </c>
      <c r="K42" s="212">
        <v>5986.19</v>
      </c>
      <c r="L42" s="211"/>
      <c r="M42" s="211"/>
      <c r="N42" s="211"/>
      <c r="O42" s="210"/>
      <c r="P42" s="209"/>
      <c r="BZ42" s="118"/>
      <c r="CA42" s="148"/>
      <c r="CC42" s="82" t="s">
        <v>809</v>
      </c>
    </row>
    <row r="43" spans="1:82" s="92" customFormat="1" ht="15" x14ac:dyDescent="0.25">
      <c r="A43" s="485" t="s">
        <v>584</v>
      </c>
      <c r="B43" s="485"/>
      <c r="C43" s="485"/>
      <c r="D43" s="485"/>
      <c r="E43" s="485"/>
      <c r="F43" s="485"/>
      <c r="G43" s="485"/>
      <c r="H43" s="485"/>
      <c r="I43" s="485"/>
      <c r="J43" s="485"/>
      <c r="K43" s="485"/>
      <c r="L43" s="485"/>
      <c r="M43" s="485"/>
      <c r="N43" s="485"/>
      <c r="O43" s="485"/>
      <c r="P43" s="485"/>
      <c r="BZ43" s="118"/>
      <c r="CA43" s="148" t="s">
        <v>584</v>
      </c>
    </row>
    <row r="44" spans="1:82" s="92" customFormat="1" ht="22.5" x14ac:dyDescent="0.25">
      <c r="A44" s="94" t="s">
        <v>72</v>
      </c>
      <c r="B44" s="123" t="s">
        <v>370</v>
      </c>
      <c r="C44" s="465" t="s">
        <v>371</v>
      </c>
      <c r="D44" s="466"/>
      <c r="E44" s="467"/>
      <c r="F44" s="94" t="s">
        <v>41</v>
      </c>
      <c r="G44" s="95"/>
      <c r="H44" s="122">
        <v>30</v>
      </c>
      <c r="I44" s="93">
        <v>352.77</v>
      </c>
      <c r="J44" s="93">
        <v>10527.61</v>
      </c>
      <c r="K44" s="93">
        <v>9432.84</v>
      </c>
      <c r="L44" s="124">
        <v>568.21</v>
      </c>
      <c r="M44" s="124">
        <v>386.81</v>
      </c>
      <c r="N44" s="124">
        <v>139.75</v>
      </c>
      <c r="O44" s="124">
        <v>11.34</v>
      </c>
      <c r="P44" s="124">
        <v>0.28000000000000003</v>
      </c>
      <c r="BZ44" s="118"/>
      <c r="CA44" s="148"/>
      <c r="CB44" s="82" t="s">
        <v>371</v>
      </c>
    </row>
    <row r="45" spans="1:82" s="92" customFormat="1" ht="33.75" x14ac:dyDescent="0.25">
      <c r="A45" s="94" t="s">
        <v>73</v>
      </c>
      <c r="B45" s="123" t="s">
        <v>372</v>
      </c>
      <c r="C45" s="465" t="s">
        <v>373</v>
      </c>
      <c r="D45" s="466"/>
      <c r="E45" s="467"/>
      <c r="F45" s="94" t="s">
        <v>169</v>
      </c>
      <c r="G45" s="95"/>
      <c r="H45" s="125">
        <v>0.75</v>
      </c>
      <c r="I45" s="93">
        <v>66103.53</v>
      </c>
      <c r="J45" s="93">
        <v>48396.37</v>
      </c>
      <c r="K45" s="93">
        <v>45572.4</v>
      </c>
      <c r="L45" s="93">
        <v>1278.48</v>
      </c>
      <c r="M45" s="124">
        <v>870.34</v>
      </c>
      <c r="N45" s="124">
        <v>675.15</v>
      </c>
      <c r="O45" s="124">
        <v>54.79</v>
      </c>
      <c r="P45" s="124">
        <v>6.35</v>
      </c>
      <c r="BZ45" s="118"/>
      <c r="CA45" s="148"/>
      <c r="CB45" s="82" t="s">
        <v>373</v>
      </c>
    </row>
    <row r="46" spans="1:82" s="92" customFormat="1" ht="45" x14ac:dyDescent="0.25">
      <c r="A46" s="94" t="s">
        <v>76</v>
      </c>
      <c r="B46" s="123" t="s">
        <v>374</v>
      </c>
      <c r="C46" s="465" t="s">
        <v>375</v>
      </c>
      <c r="D46" s="466"/>
      <c r="E46" s="467"/>
      <c r="F46" s="94" t="s">
        <v>41</v>
      </c>
      <c r="G46" s="95"/>
      <c r="H46" s="122">
        <v>7</v>
      </c>
      <c r="I46" s="93">
        <v>17508.71</v>
      </c>
      <c r="J46" s="93">
        <v>125588.1</v>
      </c>
      <c r="K46" s="93">
        <v>101796.05</v>
      </c>
      <c r="L46" s="93">
        <v>13258.24</v>
      </c>
      <c r="M46" s="93">
        <v>9025.7199999999993</v>
      </c>
      <c r="N46" s="93">
        <v>1508.09</v>
      </c>
      <c r="O46" s="124">
        <v>122.38</v>
      </c>
      <c r="P46" s="124">
        <v>9.26</v>
      </c>
      <c r="BZ46" s="118"/>
      <c r="CA46" s="148"/>
      <c r="CB46" s="82" t="s">
        <v>375</v>
      </c>
    </row>
    <row r="47" spans="1:82" s="92" customFormat="1" ht="22.5" x14ac:dyDescent="0.25">
      <c r="A47" s="94" t="s">
        <v>77</v>
      </c>
      <c r="B47" s="123" t="s">
        <v>376</v>
      </c>
      <c r="C47" s="465" t="s">
        <v>377</v>
      </c>
      <c r="D47" s="466"/>
      <c r="E47" s="467"/>
      <c r="F47" s="94" t="s">
        <v>41</v>
      </c>
      <c r="G47" s="95"/>
      <c r="H47" s="122">
        <v>1</v>
      </c>
      <c r="I47" s="93">
        <v>1554.71</v>
      </c>
      <c r="J47" s="93">
        <v>1846.68</v>
      </c>
      <c r="K47" s="124">
        <v>833.82</v>
      </c>
      <c r="L47" s="124">
        <v>595.27</v>
      </c>
      <c r="M47" s="124">
        <v>405.24</v>
      </c>
      <c r="N47" s="124">
        <v>12.35</v>
      </c>
      <c r="O47" s="124">
        <v>0.97</v>
      </c>
      <c r="P47" s="120">
        <v>0.7</v>
      </c>
      <c r="BZ47" s="118"/>
      <c r="CA47" s="148"/>
      <c r="CB47" s="82" t="s">
        <v>377</v>
      </c>
    </row>
    <row r="48" spans="1:82" s="92" customFormat="1" ht="15" x14ac:dyDescent="0.25">
      <c r="A48" s="475" t="s">
        <v>808</v>
      </c>
      <c r="B48" s="476"/>
      <c r="C48" s="476"/>
      <c r="D48" s="476"/>
      <c r="E48" s="476"/>
      <c r="F48" s="476"/>
      <c r="G48" s="476"/>
      <c r="H48" s="476"/>
      <c r="I48" s="477"/>
      <c r="J48" s="112"/>
      <c r="K48" s="112"/>
      <c r="L48" s="112"/>
      <c r="M48" s="112"/>
      <c r="N48" s="112"/>
      <c r="O48" s="151">
        <v>453.41356500000001</v>
      </c>
      <c r="P48" s="151">
        <v>32.844284999999999</v>
      </c>
      <c r="BZ48" s="118"/>
      <c r="CA48" s="148"/>
      <c r="CD48" s="109" t="s">
        <v>583</v>
      </c>
    </row>
    <row r="49" spans="1:84" s="92" customFormat="1" ht="15" x14ac:dyDescent="0.25">
      <c r="A49" s="475" t="s">
        <v>204</v>
      </c>
      <c r="B49" s="476"/>
      <c r="C49" s="476"/>
      <c r="D49" s="476"/>
      <c r="E49" s="476"/>
      <c r="F49" s="476"/>
      <c r="G49" s="476"/>
      <c r="H49" s="476"/>
      <c r="I49" s="477"/>
      <c r="J49" s="112"/>
      <c r="K49" s="112"/>
      <c r="L49" s="112"/>
      <c r="M49" s="112"/>
      <c r="N49" s="112"/>
      <c r="O49" s="112"/>
      <c r="P49" s="112"/>
      <c r="CE49" s="109" t="s">
        <v>204</v>
      </c>
    </row>
    <row r="50" spans="1:84" s="92" customFormat="1" ht="15" x14ac:dyDescent="0.25">
      <c r="A50" s="478" t="s">
        <v>205</v>
      </c>
      <c r="B50" s="479"/>
      <c r="C50" s="479"/>
      <c r="D50" s="479"/>
      <c r="E50" s="479"/>
      <c r="F50" s="479"/>
      <c r="G50" s="479"/>
      <c r="H50" s="479"/>
      <c r="I50" s="480"/>
      <c r="J50" s="111">
        <v>453347.76</v>
      </c>
      <c r="K50" s="110"/>
      <c r="L50" s="110"/>
      <c r="M50" s="110"/>
      <c r="N50" s="110"/>
      <c r="O50" s="110"/>
      <c r="P50" s="110"/>
      <c r="CE50" s="109"/>
      <c r="CF50" s="89" t="s">
        <v>205</v>
      </c>
    </row>
    <row r="51" spans="1:84" s="92" customFormat="1" ht="15" x14ac:dyDescent="0.25">
      <c r="A51" s="478" t="s">
        <v>206</v>
      </c>
      <c r="B51" s="479"/>
      <c r="C51" s="479"/>
      <c r="D51" s="479"/>
      <c r="E51" s="479"/>
      <c r="F51" s="479"/>
      <c r="G51" s="479"/>
      <c r="H51" s="479"/>
      <c r="I51" s="480"/>
      <c r="J51" s="110"/>
      <c r="K51" s="110"/>
      <c r="L51" s="110"/>
      <c r="M51" s="110"/>
      <c r="N51" s="110"/>
      <c r="O51" s="110"/>
      <c r="P51" s="110"/>
      <c r="CE51" s="109"/>
      <c r="CF51" s="89" t="s">
        <v>206</v>
      </c>
    </row>
    <row r="52" spans="1:84" s="92" customFormat="1" ht="15" x14ac:dyDescent="0.25">
      <c r="A52" s="478" t="s">
        <v>207</v>
      </c>
      <c r="B52" s="479"/>
      <c r="C52" s="479"/>
      <c r="D52" s="479"/>
      <c r="E52" s="479"/>
      <c r="F52" s="479"/>
      <c r="G52" s="479"/>
      <c r="H52" s="479"/>
      <c r="I52" s="480"/>
      <c r="J52" s="111">
        <v>376950.75</v>
      </c>
      <c r="K52" s="110"/>
      <c r="L52" s="110"/>
      <c r="M52" s="110"/>
      <c r="N52" s="110"/>
      <c r="O52" s="110"/>
      <c r="P52" s="110"/>
      <c r="CE52" s="109"/>
      <c r="CF52" s="89" t="s">
        <v>207</v>
      </c>
    </row>
    <row r="53" spans="1:84" s="92" customFormat="1" ht="15" x14ac:dyDescent="0.25">
      <c r="A53" s="478" t="s">
        <v>208</v>
      </c>
      <c r="B53" s="479"/>
      <c r="C53" s="479"/>
      <c r="D53" s="479"/>
      <c r="E53" s="479"/>
      <c r="F53" s="479"/>
      <c r="G53" s="479"/>
      <c r="H53" s="479"/>
      <c r="I53" s="480"/>
      <c r="J53" s="111">
        <v>38052.519999999997</v>
      </c>
      <c r="K53" s="110"/>
      <c r="L53" s="110"/>
      <c r="M53" s="110"/>
      <c r="N53" s="110"/>
      <c r="O53" s="110"/>
      <c r="P53" s="110"/>
      <c r="CE53" s="109"/>
      <c r="CF53" s="89" t="s">
        <v>208</v>
      </c>
    </row>
    <row r="54" spans="1:84" s="92" customFormat="1" ht="15" x14ac:dyDescent="0.25">
      <c r="A54" s="478" t="s">
        <v>209</v>
      </c>
      <c r="B54" s="479"/>
      <c r="C54" s="479"/>
      <c r="D54" s="479"/>
      <c r="E54" s="479"/>
      <c r="F54" s="479"/>
      <c r="G54" s="479"/>
      <c r="H54" s="479"/>
      <c r="I54" s="480"/>
      <c r="J54" s="111">
        <v>25536.6</v>
      </c>
      <c r="K54" s="110"/>
      <c r="L54" s="110"/>
      <c r="M54" s="110"/>
      <c r="N54" s="110"/>
      <c r="O54" s="110"/>
      <c r="P54" s="110"/>
      <c r="CE54" s="109"/>
      <c r="CF54" s="89" t="s">
        <v>209</v>
      </c>
    </row>
    <row r="55" spans="1:84" s="92" customFormat="1" ht="15" x14ac:dyDescent="0.25">
      <c r="A55" s="478" t="s">
        <v>210</v>
      </c>
      <c r="B55" s="479"/>
      <c r="C55" s="479"/>
      <c r="D55" s="479"/>
      <c r="E55" s="479"/>
      <c r="F55" s="479"/>
      <c r="G55" s="479"/>
      <c r="H55" s="479"/>
      <c r="I55" s="480"/>
      <c r="J55" s="111">
        <v>12807.89</v>
      </c>
      <c r="K55" s="110"/>
      <c r="L55" s="110"/>
      <c r="M55" s="110"/>
      <c r="N55" s="110"/>
      <c r="O55" s="110"/>
      <c r="P55" s="110"/>
      <c r="CE55" s="109"/>
      <c r="CF55" s="89" t="s">
        <v>210</v>
      </c>
    </row>
    <row r="56" spans="1:84" s="92" customFormat="1" ht="15" x14ac:dyDescent="0.25">
      <c r="A56" s="478" t="s">
        <v>211</v>
      </c>
      <c r="B56" s="479"/>
      <c r="C56" s="479"/>
      <c r="D56" s="479"/>
      <c r="E56" s="479"/>
      <c r="F56" s="479"/>
      <c r="G56" s="479"/>
      <c r="H56" s="479"/>
      <c r="I56" s="480"/>
      <c r="J56" s="111">
        <v>4572.8900000000003</v>
      </c>
      <c r="K56" s="110"/>
      <c r="L56" s="110"/>
      <c r="M56" s="110"/>
      <c r="N56" s="110"/>
      <c r="O56" s="110"/>
      <c r="P56" s="110"/>
      <c r="CE56" s="109"/>
      <c r="CF56" s="89" t="s">
        <v>211</v>
      </c>
    </row>
    <row r="57" spans="1:84" s="92" customFormat="1" ht="15" x14ac:dyDescent="0.25">
      <c r="A57" s="478" t="s">
        <v>206</v>
      </c>
      <c r="B57" s="479"/>
      <c r="C57" s="479"/>
      <c r="D57" s="479"/>
      <c r="E57" s="479"/>
      <c r="F57" s="479"/>
      <c r="G57" s="479"/>
      <c r="H57" s="479"/>
      <c r="I57" s="480"/>
      <c r="J57" s="110"/>
      <c r="K57" s="110"/>
      <c r="L57" s="110"/>
      <c r="M57" s="110"/>
      <c r="N57" s="110"/>
      <c r="O57" s="110"/>
      <c r="P57" s="110"/>
      <c r="CE57" s="109"/>
      <c r="CF57" s="89" t="s">
        <v>206</v>
      </c>
    </row>
    <row r="58" spans="1:84" s="92" customFormat="1" ht="15" x14ac:dyDescent="0.25">
      <c r="A58" s="478" t="s">
        <v>215</v>
      </c>
      <c r="B58" s="479"/>
      <c r="C58" s="479"/>
      <c r="D58" s="479"/>
      <c r="E58" s="479"/>
      <c r="F58" s="479"/>
      <c r="G58" s="479"/>
      <c r="H58" s="479"/>
      <c r="I58" s="480"/>
      <c r="J58" s="111">
        <v>4572.8900000000003</v>
      </c>
      <c r="K58" s="110"/>
      <c r="L58" s="110"/>
      <c r="M58" s="110"/>
      <c r="N58" s="110"/>
      <c r="O58" s="110"/>
      <c r="P58" s="110"/>
      <c r="CE58" s="109"/>
      <c r="CF58" s="89" t="s">
        <v>215</v>
      </c>
    </row>
    <row r="59" spans="1:84" s="92" customFormat="1" ht="15" x14ac:dyDescent="0.25">
      <c r="A59" s="478" t="s">
        <v>218</v>
      </c>
      <c r="B59" s="479"/>
      <c r="C59" s="479"/>
      <c r="D59" s="479"/>
      <c r="E59" s="479"/>
      <c r="F59" s="479"/>
      <c r="G59" s="479"/>
      <c r="H59" s="479"/>
      <c r="I59" s="480"/>
      <c r="J59" s="111">
        <v>1048481.03</v>
      </c>
      <c r="K59" s="110"/>
      <c r="L59" s="110"/>
      <c r="M59" s="110"/>
      <c r="N59" s="110"/>
      <c r="O59" s="110"/>
      <c r="P59" s="110"/>
      <c r="CE59" s="109"/>
      <c r="CF59" s="89" t="s">
        <v>218</v>
      </c>
    </row>
    <row r="60" spans="1:84" s="92" customFormat="1" ht="15" x14ac:dyDescent="0.25">
      <c r="A60" s="478" t="s">
        <v>206</v>
      </c>
      <c r="B60" s="479"/>
      <c r="C60" s="479"/>
      <c r="D60" s="479"/>
      <c r="E60" s="479"/>
      <c r="F60" s="479"/>
      <c r="G60" s="479"/>
      <c r="H60" s="479"/>
      <c r="I60" s="480"/>
      <c r="J60" s="110"/>
      <c r="K60" s="110"/>
      <c r="L60" s="110"/>
      <c r="M60" s="110"/>
      <c r="N60" s="110"/>
      <c r="O60" s="110"/>
      <c r="P60" s="110"/>
      <c r="CE60" s="109"/>
      <c r="CF60" s="89" t="s">
        <v>206</v>
      </c>
    </row>
    <row r="61" spans="1:84" s="92" customFormat="1" ht="15" x14ac:dyDescent="0.25">
      <c r="A61" s="478" t="s">
        <v>212</v>
      </c>
      <c r="B61" s="479"/>
      <c r="C61" s="479"/>
      <c r="D61" s="479"/>
      <c r="E61" s="479"/>
      <c r="F61" s="479"/>
      <c r="G61" s="479"/>
      <c r="H61" s="479"/>
      <c r="I61" s="480"/>
      <c r="J61" s="111">
        <v>376950.75</v>
      </c>
      <c r="K61" s="110"/>
      <c r="L61" s="110"/>
      <c r="M61" s="110"/>
      <c r="N61" s="110"/>
      <c r="O61" s="110"/>
      <c r="P61" s="110"/>
      <c r="CE61" s="109"/>
      <c r="CF61" s="89" t="s">
        <v>212</v>
      </c>
    </row>
    <row r="62" spans="1:84" s="92" customFormat="1" ht="15" x14ac:dyDescent="0.25">
      <c r="A62" s="478" t="s">
        <v>213</v>
      </c>
      <c r="B62" s="479"/>
      <c r="C62" s="479"/>
      <c r="D62" s="479"/>
      <c r="E62" s="479"/>
      <c r="F62" s="479"/>
      <c r="G62" s="479"/>
      <c r="H62" s="479"/>
      <c r="I62" s="480"/>
      <c r="J62" s="111">
        <v>38052.519999999997</v>
      </c>
      <c r="K62" s="110"/>
      <c r="L62" s="110"/>
      <c r="M62" s="110"/>
      <c r="N62" s="110"/>
      <c r="O62" s="110"/>
      <c r="P62" s="110"/>
      <c r="CE62" s="109"/>
      <c r="CF62" s="89" t="s">
        <v>213</v>
      </c>
    </row>
    <row r="63" spans="1:84" s="92" customFormat="1" ht="15" x14ac:dyDescent="0.25">
      <c r="A63" s="478" t="s">
        <v>214</v>
      </c>
      <c r="B63" s="479"/>
      <c r="C63" s="479"/>
      <c r="D63" s="479"/>
      <c r="E63" s="479"/>
      <c r="F63" s="479"/>
      <c r="G63" s="479"/>
      <c r="H63" s="479"/>
      <c r="I63" s="480"/>
      <c r="J63" s="111">
        <v>25536.6</v>
      </c>
      <c r="K63" s="110"/>
      <c r="L63" s="110"/>
      <c r="M63" s="110"/>
      <c r="N63" s="110"/>
      <c r="O63" s="110"/>
      <c r="P63" s="110"/>
      <c r="CE63" s="109"/>
      <c r="CF63" s="89" t="s">
        <v>214</v>
      </c>
    </row>
    <row r="64" spans="1:84" s="92" customFormat="1" ht="15" x14ac:dyDescent="0.25">
      <c r="A64" s="478" t="s">
        <v>215</v>
      </c>
      <c r="B64" s="479"/>
      <c r="C64" s="479"/>
      <c r="D64" s="479"/>
      <c r="E64" s="479"/>
      <c r="F64" s="479"/>
      <c r="G64" s="479"/>
      <c r="H64" s="479"/>
      <c r="I64" s="480"/>
      <c r="J64" s="111">
        <v>8235</v>
      </c>
      <c r="K64" s="110"/>
      <c r="L64" s="110"/>
      <c r="M64" s="110"/>
      <c r="N64" s="110"/>
      <c r="O64" s="110"/>
      <c r="P64" s="110"/>
      <c r="CE64" s="109"/>
      <c r="CF64" s="89" t="s">
        <v>215</v>
      </c>
    </row>
    <row r="65" spans="1:86" s="92" customFormat="1" ht="15" x14ac:dyDescent="0.25">
      <c r="A65" s="478" t="s">
        <v>216</v>
      </c>
      <c r="B65" s="479"/>
      <c r="C65" s="479"/>
      <c r="D65" s="479"/>
      <c r="E65" s="479"/>
      <c r="F65" s="479"/>
      <c r="G65" s="479"/>
      <c r="H65" s="479"/>
      <c r="I65" s="480"/>
      <c r="J65" s="111">
        <v>394437.61</v>
      </c>
      <c r="K65" s="110"/>
      <c r="L65" s="110"/>
      <c r="M65" s="110"/>
      <c r="N65" s="110"/>
      <c r="O65" s="110"/>
      <c r="P65" s="110"/>
      <c r="CE65" s="109"/>
      <c r="CF65" s="89" t="s">
        <v>216</v>
      </c>
    </row>
    <row r="66" spans="1:86" s="92" customFormat="1" ht="15" x14ac:dyDescent="0.25">
      <c r="A66" s="478" t="s">
        <v>217</v>
      </c>
      <c r="B66" s="479"/>
      <c r="C66" s="479"/>
      <c r="D66" s="479"/>
      <c r="E66" s="479"/>
      <c r="F66" s="479"/>
      <c r="G66" s="479"/>
      <c r="H66" s="479"/>
      <c r="I66" s="480"/>
      <c r="J66" s="111">
        <v>205268.55</v>
      </c>
      <c r="K66" s="110"/>
      <c r="L66" s="110"/>
      <c r="M66" s="110"/>
      <c r="N66" s="110"/>
      <c r="O66" s="110"/>
      <c r="P66" s="110"/>
      <c r="CE66" s="109"/>
      <c r="CF66" s="89" t="s">
        <v>217</v>
      </c>
    </row>
    <row r="67" spans="1:86" s="92" customFormat="1" ht="15" x14ac:dyDescent="0.25">
      <c r="A67" s="478" t="s">
        <v>320</v>
      </c>
      <c r="B67" s="479"/>
      <c r="C67" s="479"/>
      <c r="D67" s="479"/>
      <c r="E67" s="479"/>
      <c r="F67" s="479"/>
      <c r="G67" s="479"/>
      <c r="H67" s="479"/>
      <c r="I67" s="480"/>
      <c r="J67" s="111">
        <v>860038.13</v>
      </c>
      <c r="K67" s="110"/>
      <c r="L67" s="110"/>
      <c r="M67" s="110"/>
      <c r="N67" s="110"/>
      <c r="O67" s="110"/>
      <c r="P67" s="110"/>
      <c r="CE67" s="109"/>
      <c r="CF67" s="89" t="s">
        <v>320</v>
      </c>
    </row>
    <row r="68" spans="1:86" s="92" customFormat="1" ht="15" x14ac:dyDescent="0.25">
      <c r="A68" s="478" t="s">
        <v>219</v>
      </c>
      <c r="B68" s="479"/>
      <c r="C68" s="479"/>
      <c r="D68" s="479"/>
      <c r="E68" s="479"/>
      <c r="F68" s="479"/>
      <c r="G68" s="479"/>
      <c r="H68" s="479"/>
      <c r="I68" s="480"/>
      <c r="J68" s="111">
        <v>402487.35</v>
      </c>
      <c r="K68" s="110"/>
      <c r="L68" s="110"/>
      <c r="M68" s="110"/>
      <c r="N68" s="110"/>
      <c r="O68" s="110"/>
      <c r="P68" s="110"/>
      <c r="Q68" s="152"/>
      <c r="CE68" s="109"/>
      <c r="CF68" s="89" t="s">
        <v>219</v>
      </c>
    </row>
    <row r="69" spans="1:86" s="92" customFormat="1" ht="15" x14ac:dyDescent="0.25">
      <c r="A69" s="478" t="s">
        <v>220</v>
      </c>
      <c r="B69" s="479"/>
      <c r="C69" s="479"/>
      <c r="D69" s="479"/>
      <c r="E69" s="479"/>
      <c r="F69" s="479"/>
      <c r="G69" s="479"/>
      <c r="H69" s="479"/>
      <c r="I69" s="480"/>
      <c r="J69" s="111">
        <v>394437.61</v>
      </c>
      <c r="K69" s="110"/>
      <c r="L69" s="110"/>
      <c r="M69" s="110"/>
      <c r="N69" s="110"/>
      <c r="O69" s="110"/>
      <c r="P69" s="110"/>
      <c r="CE69" s="109"/>
      <c r="CF69" s="89" t="s">
        <v>220</v>
      </c>
    </row>
    <row r="70" spans="1:86" s="92" customFormat="1" ht="15" x14ac:dyDescent="0.25">
      <c r="A70" s="478" t="s">
        <v>221</v>
      </c>
      <c r="B70" s="479"/>
      <c r="C70" s="479"/>
      <c r="D70" s="479"/>
      <c r="E70" s="479"/>
      <c r="F70" s="479"/>
      <c r="G70" s="479"/>
      <c r="H70" s="479"/>
      <c r="I70" s="480"/>
      <c r="J70" s="111">
        <v>205268.55</v>
      </c>
      <c r="K70" s="110"/>
      <c r="L70" s="110"/>
      <c r="M70" s="110"/>
      <c r="N70" s="110"/>
      <c r="O70" s="110"/>
      <c r="P70" s="110"/>
      <c r="CE70" s="109"/>
      <c r="CF70" s="89" t="s">
        <v>221</v>
      </c>
    </row>
    <row r="71" spans="1:86" s="92" customFormat="1" ht="15" x14ac:dyDescent="0.25">
      <c r="A71" s="475" t="s">
        <v>222</v>
      </c>
      <c r="B71" s="476"/>
      <c r="C71" s="476"/>
      <c r="D71" s="476"/>
      <c r="E71" s="476"/>
      <c r="F71" s="476"/>
      <c r="G71" s="476"/>
      <c r="H71" s="476"/>
      <c r="I71" s="477"/>
      <c r="J71" s="117">
        <v>1913092.05</v>
      </c>
      <c r="K71" s="112"/>
      <c r="L71" s="112"/>
      <c r="M71" s="112"/>
      <c r="N71" s="112"/>
      <c r="O71" s="151">
        <v>453.41356500000001</v>
      </c>
      <c r="P71" s="151">
        <v>32.844284999999999</v>
      </c>
      <c r="CE71" s="109"/>
      <c r="CG71" s="109" t="s">
        <v>222</v>
      </c>
    </row>
    <row r="72" spans="1:86" s="92" customFormat="1" ht="15" x14ac:dyDescent="0.25">
      <c r="A72" s="478" t="s">
        <v>223</v>
      </c>
      <c r="B72" s="479"/>
      <c r="C72" s="479"/>
      <c r="D72" s="479"/>
      <c r="E72" s="479"/>
      <c r="F72" s="479"/>
      <c r="G72" s="479"/>
      <c r="H72" s="479"/>
      <c r="I72" s="480"/>
      <c r="J72" s="110"/>
      <c r="K72" s="110"/>
      <c r="L72" s="110"/>
      <c r="M72" s="110"/>
      <c r="N72" s="110"/>
      <c r="O72" s="110"/>
      <c r="P72" s="110"/>
      <c r="CE72" s="109"/>
      <c r="CF72" s="89" t="s">
        <v>223</v>
      </c>
      <c r="CG72" s="109"/>
    </row>
    <row r="73" spans="1:86" s="92" customFormat="1" ht="15" x14ac:dyDescent="0.25">
      <c r="A73" s="478" t="s">
        <v>321</v>
      </c>
      <c r="B73" s="479"/>
      <c r="C73" s="479"/>
      <c r="D73" s="479"/>
      <c r="E73" s="479"/>
      <c r="F73" s="479"/>
      <c r="G73" s="479"/>
      <c r="H73" s="479"/>
      <c r="I73" s="480"/>
      <c r="J73" s="111">
        <v>860038.13</v>
      </c>
      <c r="K73" s="110"/>
      <c r="L73" s="110"/>
      <c r="M73" s="110"/>
      <c r="N73" s="110"/>
      <c r="O73" s="110"/>
      <c r="P73" s="110"/>
      <c r="CE73" s="109"/>
      <c r="CF73" s="89" t="s">
        <v>321</v>
      </c>
      <c r="CG73" s="109"/>
    </row>
    <row r="74" spans="1:86" s="92" customFormat="1" ht="15" x14ac:dyDescent="0.25">
      <c r="A74" s="478" t="s">
        <v>224</v>
      </c>
      <c r="B74" s="479"/>
      <c r="C74" s="479"/>
      <c r="D74" s="479"/>
      <c r="E74" s="479"/>
      <c r="F74" s="479"/>
      <c r="G74" s="479"/>
      <c r="H74" s="114" t="s">
        <v>582</v>
      </c>
      <c r="I74" s="113"/>
      <c r="J74" s="112"/>
      <c r="K74" s="112"/>
      <c r="L74" s="112"/>
      <c r="M74" s="112"/>
      <c r="N74" s="112"/>
      <c r="O74" s="112"/>
      <c r="P74" s="112"/>
      <c r="CE74" s="109"/>
      <c r="CG74" s="109"/>
      <c r="CH74" s="89" t="s">
        <v>224</v>
      </c>
    </row>
    <row r="75" spans="1:86" s="92" customFormat="1" ht="15" x14ac:dyDescent="0.25">
      <c r="A75" s="478" t="s">
        <v>226</v>
      </c>
      <c r="B75" s="479"/>
      <c r="C75" s="479"/>
      <c r="D75" s="479"/>
      <c r="E75" s="479"/>
      <c r="F75" s="479"/>
      <c r="G75" s="479"/>
      <c r="H75" s="114" t="s">
        <v>581</v>
      </c>
      <c r="I75" s="113"/>
      <c r="J75" s="112"/>
      <c r="K75" s="112"/>
      <c r="L75" s="112"/>
      <c r="M75" s="112"/>
      <c r="N75" s="112"/>
      <c r="O75" s="112"/>
      <c r="P75" s="112"/>
      <c r="CE75" s="109"/>
      <c r="CG75" s="109"/>
      <c r="CH75" s="89" t="s">
        <v>226</v>
      </c>
    </row>
    <row r="76" spans="1:86" s="92" customFormat="1" ht="3" customHeight="1" x14ac:dyDescent="0.25">
      <c r="A76" s="108"/>
      <c r="B76" s="108"/>
      <c r="C76" s="108"/>
      <c r="D76" s="108"/>
      <c r="E76" s="108"/>
      <c r="F76" s="108"/>
      <c r="G76" s="108"/>
      <c r="H76" s="108"/>
      <c r="I76" s="108"/>
      <c r="J76" s="108"/>
      <c r="K76" s="108"/>
      <c r="L76" s="107"/>
      <c r="M76" s="107"/>
      <c r="N76" s="107"/>
      <c r="O76" s="106"/>
      <c r="P76" s="106"/>
    </row>
  </sheetData>
  <mergeCells count="76">
    <mergeCell ref="A68:I68"/>
    <mergeCell ref="A69:I69"/>
    <mergeCell ref="A70:I70"/>
    <mergeCell ref="A71:I71"/>
    <mergeCell ref="A72:I72"/>
    <mergeCell ref="A73:I73"/>
    <mergeCell ref="A74:G74"/>
    <mergeCell ref="A75:G75"/>
    <mergeCell ref="A67:I67"/>
    <mergeCell ref="A56:I56"/>
    <mergeCell ref="A57:I57"/>
    <mergeCell ref="A58:I58"/>
    <mergeCell ref="A59:I59"/>
    <mergeCell ref="A60:I60"/>
    <mergeCell ref="A61:I61"/>
    <mergeCell ref="A62:I62"/>
    <mergeCell ref="A63:I63"/>
    <mergeCell ref="A64:I64"/>
    <mergeCell ref="A65:I65"/>
    <mergeCell ref="A66:I66"/>
    <mergeCell ref="A55:I55"/>
    <mergeCell ref="C41:E41"/>
    <mergeCell ref="C42:E42"/>
    <mergeCell ref="A43:P43"/>
    <mergeCell ref="C44:E44"/>
    <mergeCell ref="A49:I49"/>
    <mergeCell ref="A48:I48"/>
    <mergeCell ref="C47:E47"/>
    <mergeCell ref="C46:E46"/>
    <mergeCell ref="C45:E45"/>
    <mergeCell ref="A50:I50"/>
    <mergeCell ref="A51:I51"/>
    <mergeCell ref="A52:I52"/>
    <mergeCell ref="A53:I53"/>
    <mergeCell ref="A54:I54"/>
    <mergeCell ref="C39:E39"/>
    <mergeCell ref="C38:E38"/>
    <mergeCell ref="C35:E35"/>
    <mergeCell ref="C36:E36"/>
    <mergeCell ref="C37:E37"/>
    <mergeCell ref="C32:E32"/>
    <mergeCell ref="C28:E28"/>
    <mergeCell ref="A29:P29"/>
    <mergeCell ref="A30:P30"/>
    <mergeCell ref="C31:E31"/>
    <mergeCell ref="A8:P8"/>
    <mergeCell ref="A9:P9"/>
    <mergeCell ref="A11:P11"/>
    <mergeCell ref="A12:P12"/>
    <mergeCell ref="A14:P14"/>
    <mergeCell ref="A13:P13"/>
    <mergeCell ref="C15:G15"/>
    <mergeCell ref="E23:P23"/>
    <mergeCell ref="I25:N25"/>
    <mergeCell ref="O25:O27"/>
    <mergeCell ref="P25:P27"/>
    <mergeCell ref="H26:H27"/>
    <mergeCell ref="I26:I27"/>
    <mergeCell ref="J26:J27"/>
    <mergeCell ref="K26:N26"/>
    <mergeCell ref="C40:E40"/>
    <mergeCell ref="C33:E33"/>
    <mergeCell ref="C34:E34"/>
    <mergeCell ref="A25:A27"/>
    <mergeCell ref="B25:B27"/>
    <mergeCell ref="C25:E27"/>
    <mergeCell ref="F25:F27"/>
    <mergeCell ref="G25:H25"/>
    <mergeCell ref="G26:G27"/>
    <mergeCell ref="A1:C1"/>
    <mergeCell ref="M1:P1"/>
    <mergeCell ref="A2:D2"/>
    <mergeCell ref="L2:P2"/>
    <mergeCell ref="N4:O4"/>
    <mergeCell ref="A3:D3"/>
    <mergeCell ref="L3:P3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CI84"/>
  <sheetViews>
    <sheetView topLeftCell="A64" zoomScaleNormal="100" workbookViewId="0">
      <selection activeCell="H42" sqref="H42"/>
    </sheetView>
  </sheetViews>
  <sheetFormatPr defaultColWidth="9.140625" defaultRowHeight="11.25" customHeight="1" x14ac:dyDescent="0.2"/>
  <cols>
    <col min="1" max="1" width="9" style="78" customWidth="1"/>
    <col min="2" max="2" width="20.140625" style="78" customWidth="1"/>
    <col min="3" max="4" width="10.42578125" style="78" customWidth="1"/>
    <col min="5" max="5" width="13.28515625" style="78" customWidth="1"/>
    <col min="6" max="6" width="8.5703125" style="78" customWidth="1"/>
    <col min="7" max="7" width="9.42578125" style="78" customWidth="1"/>
    <col min="8" max="8" width="10.140625" style="78" customWidth="1"/>
    <col min="9" max="9" width="11.85546875" style="78" customWidth="1"/>
    <col min="10" max="10" width="12.140625" style="78" customWidth="1"/>
    <col min="11" max="14" width="10.7109375" style="78" customWidth="1"/>
    <col min="15" max="16" width="11" style="78" customWidth="1"/>
    <col min="17" max="19" width="8.7109375" style="78" customWidth="1"/>
    <col min="20" max="23" width="50" style="82" hidden="1" customWidth="1"/>
    <col min="24" max="28" width="54.140625" style="82" hidden="1" customWidth="1"/>
    <col min="29" max="60" width="180.28515625" style="84" hidden="1" customWidth="1"/>
    <col min="61" max="65" width="52.140625" style="85" hidden="1" customWidth="1"/>
    <col min="66" max="77" width="130.28515625" style="85" hidden="1" customWidth="1"/>
    <col min="78" max="79" width="180.28515625" style="83" hidden="1" customWidth="1"/>
    <col min="80" max="82" width="34.140625" style="82" hidden="1" customWidth="1"/>
    <col min="83" max="86" width="103.28515625" style="89" hidden="1" customWidth="1"/>
    <col min="87" max="87" width="81.28515625" style="89" hidden="1" customWidth="1"/>
    <col min="88" max="16384" width="9.140625" style="78"/>
  </cols>
  <sheetData>
    <row r="1" spans="1:65" s="92" customFormat="1" ht="15" x14ac:dyDescent="0.25">
      <c r="A1" s="431" t="s">
        <v>0</v>
      </c>
      <c r="B1" s="431"/>
      <c r="C1" s="431"/>
      <c r="D1" s="75"/>
      <c r="E1" s="76"/>
      <c r="F1" s="76"/>
      <c r="G1" s="76"/>
      <c r="H1" s="75"/>
      <c r="I1" s="76"/>
      <c r="J1" s="76"/>
      <c r="K1" s="75"/>
      <c r="L1" s="76"/>
      <c r="M1" s="431" t="s">
        <v>1</v>
      </c>
      <c r="N1" s="431"/>
      <c r="O1" s="431"/>
      <c r="P1" s="431"/>
    </row>
    <row r="2" spans="1:65" s="92" customFormat="1" ht="11.25" customHeight="1" x14ac:dyDescent="0.25">
      <c r="A2" s="432"/>
      <c r="B2" s="432"/>
      <c r="C2" s="432"/>
      <c r="D2" s="432"/>
      <c r="E2" s="76"/>
      <c r="F2" s="76"/>
      <c r="G2" s="77"/>
      <c r="H2" s="77"/>
      <c r="I2" s="76"/>
      <c r="J2" s="77"/>
      <c r="K2" s="77"/>
      <c r="L2" s="433"/>
      <c r="M2" s="433"/>
      <c r="N2" s="433"/>
      <c r="O2" s="433"/>
      <c r="P2" s="433"/>
    </row>
    <row r="3" spans="1:65" s="92" customFormat="1" ht="11.25" customHeight="1" x14ac:dyDescent="0.25">
      <c r="A3" s="411"/>
      <c r="B3" s="411"/>
      <c r="C3" s="411"/>
      <c r="D3" s="411"/>
      <c r="E3" s="76"/>
      <c r="F3" s="76"/>
      <c r="G3" s="77"/>
      <c r="H3" s="77"/>
      <c r="I3" s="76"/>
      <c r="J3" s="77"/>
      <c r="K3" s="77"/>
      <c r="L3" s="411"/>
      <c r="M3" s="411"/>
      <c r="N3" s="411"/>
      <c r="O3" s="411"/>
      <c r="P3" s="411"/>
    </row>
    <row r="4" spans="1:65" s="92" customFormat="1" ht="15" x14ac:dyDescent="0.25">
      <c r="A4" s="76" t="s">
        <v>406</v>
      </c>
      <c r="B4" s="78"/>
      <c r="C4" s="79"/>
      <c r="D4" s="80"/>
      <c r="E4" s="76"/>
      <c r="F4" s="76"/>
      <c r="G4" s="76"/>
      <c r="H4" s="76"/>
      <c r="I4" s="76"/>
      <c r="J4" s="76"/>
      <c r="K4" s="76"/>
      <c r="L4" s="76"/>
      <c r="M4" s="76"/>
      <c r="N4" s="434" t="s">
        <v>407</v>
      </c>
      <c r="O4" s="434"/>
      <c r="P4" s="80"/>
      <c r="T4" s="82" t="s">
        <v>2</v>
      </c>
      <c r="U4" s="82" t="s">
        <v>2</v>
      </c>
      <c r="V4" s="82" t="s">
        <v>2</v>
      </c>
      <c r="W4" s="82" t="s">
        <v>2</v>
      </c>
      <c r="X4" s="82" t="s">
        <v>2</v>
      </c>
      <c r="Y4" s="82" t="s">
        <v>2</v>
      </c>
      <c r="Z4" s="82" t="s">
        <v>2</v>
      </c>
      <c r="AA4" s="82" t="s">
        <v>2</v>
      </c>
      <c r="AB4" s="82" t="s">
        <v>2</v>
      </c>
    </row>
    <row r="5" spans="1:65" s="92" customFormat="1" ht="11.25" customHeight="1" x14ac:dyDescent="0.25">
      <c r="A5" s="76" t="s">
        <v>3</v>
      </c>
      <c r="B5" s="81"/>
      <c r="C5" s="81"/>
      <c r="D5" s="81"/>
      <c r="E5" s="76"/>
      <c r="F5" s="76"/>
      <c r="G5" s="76"/>
      <c r="H5" s="76"/>
      <c r="I5" s="76"/>
      <c r="J5" s="76"/>
      <c r="K5" s="76"/>
      <c r="L5" s="76"/>
      <c r="M5" s="76"/>
      <c r="N5" s="81"/>
      <c r="O5" s="81"/>
      <c r="P5" s="80" t="s">
        <v>3</v>
      </c>
    </row>
    <row r="6" spans="1:65" s="92" customFormat="1" ht="11.25" customHeight="1" x14ac:dyDescent="0.25">
      <c r="A6" s="76"/>
      <c r="B6" s="81"/>
      <c r="C6" s="81"/>
      <c r="D6" s="81"/>
      <c r="E6" s="76"/>
      <c r="F6" s="76"/>
      <c r="G6" s="76"/>
      <c r="H6" s="76"/>
      <c r="I6" s="76"/>
      <c r="J6" s="76"/>
      <c r="K6" s="76"/>
      <c r="L6" s="76"/>
      <c r="M6" s="76"/>
      <c r="N6" s="81"/>
      <c r="O6" s="81"/>
      <c r="P6" s="80"/>
    </row>
    <row r="7" spans="1:65" s="92" customFormat="1" ht="11.25" customHeight="1" x14ac:dyDescent="0.25">
      <c r="A7" s="76"/>
      <c r="B7" s="76"/>
      <c r="C7" s="76"/>
      <c r="D7" s="76"/>
      <c r="E7" s="76"/>
      <c r="F7" s="76"/>
      <c r="G7" s="76"/>
      <c r="H7" s="76"/>
      <c r="I7" s="76"/>
      <c r="J7" s="99"/>
      <c r="K7" s="76"/>
      <c r="L7" s="76"/>
      <c r="M7" s="76"/>
      <c r="N7" s="76"/>
      <c r="O7" s="76"/>
      <c r="P7" s="76"/>
    </row>
    <row r="8" spans="1:65" s="92" customFormat="1" ht="64.5" customHeight="1" x14ac:dyDescent="0.25">
      <c r="A8" s="500" t="s">
        <v>4</v>
      </c>
      <c r="B8" s="500"/>
      <c r="C8" s="500"/>
      <c r="D8" s="500"/>
      <c r="E8" s="500"/>
      <c r="F8" s="500"/>
      <c r="G8" s="500"/>
      <c r="H8" s="500"/>
      <c r="I8" s="500"/>
      <c r="J8" s="500"/>
      <c r="K8" s="500"/>
      <c r="L8" s="500"/>
      <c r="M8" s="500"/>
      <c r="N8" s="500"/>
      <c r="O8" s="500"/>
      <c r="P8" s="500"/>
      <c r="AC8" s="141" t="s">
        <v>4</v>
      </c>
      <c r="AD8" s="141" t="s">
        <v>2</v>
      </c>
      <c r="AE8" s="141" t="s">
        <v>2</v>
      </c>
      <c r="AF8" s="141" t="s">
        <v>2</v>
      </c>
      <c r="AG8" s="141" t="s">
        <v>2</v>
      </c>
      <c r="AH8" s="141" t="s">
        <v>2</v>
      </c>
      <c r="AI8" s="141" t="s">
        <v>2</v>
      </c>
      <c r="AJ8" s="141" t="s">
        <v>2</v>
      </c>
      <c r="AK8" s="141" t="s">
        <v>2</v>
      </c>
      <c r="AL8" s="141" t="s">
        <v>2</v>
      </c>
      <c r="AM8" s="141" t="s">
        <v>2</v>
      </c>
      <c r="AN8" s="141" t="s">
        <v>2</v>
      </c>
      <c r="AO8" s="141" t="s">
        <v>2</v>
      </c>
      <c r="AP8" s="141" t="s">
        <v>2</v>
      </c>
      <c r="AQ8" s="141" t="s">
        <v>2</v>
      </c>
      <c r="AR8" s="141" t="s">
        <v>2</v>
      </c>
    </row>
    <row r="9" spans="1:65" s="92" customFormat="1" ht="15" x14ac:dyDescent="0.25">
      <c r="A9" s="376" t="s">
        <v>5</v>
      </c>
      <c r="B9" s="376"/>
      <c r="C9" s="376"/>
      <c r="D9" s="376"/>
      <c r="E9" s="376"/>
      <c r="F9" s="376"/>
      <c r="G9" s="376"/>
      <c r="H9" s="376"/>
      <c r="I9" s="376"/>
      <c r="J9" s="376"/>
      <c r="K9" s="376"/>
      <c r="L9" s="376"/>
      <c r="M9" s="376"/>
      <c r="N9" s="376"/>
      <c r="O9" s="376"/>
      <c r="P9" s="376"/>
    </row>
    <row r="10" spans="1:65" s="92" customFormat="1" ht="15" x14ac:dyDescent="0.25">
      <c r="A10" s="142"/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O10" s="142"/>
      <c r="P10" s="142"/>
    </row>
    <row r="11" spans="1:65" s="92" customFormat="1" ht="28.5" customHeight="1" x14ac:dyDescent="0.25">
      <c r="A11" s="446" t="s">
        <v>817</v>
      </c>
      <c r="B11" s="446"/>
      <c r="C11" s="446"/>
      <c r="D11" s="446"/>
      <c r="E11" s="446"/>
      <c r="F11" s="446"/>
      <c r="G11" s="446"/>
      <c r="H11" s="446"/>
      <c r="I11" s="446"/>
      <c r="J11" s="446"/>
      <c r="K11" s="446"/>
      <c r="L11" s="446"/>
      <c r="M11" s="446"/>
      <c r="N11" s="446"/>
      <c r="O11" s="446"/>
      <c r="P11" s="446"/>
    </row>
    <row r="12" spans="1:65" s="92" customFormat="1" ht="21" customHeight="1" x14ac:dyDescent="0.25">
      <c r="A12" s="447" t="s">
        <v>6</v>
      </c>
      <c r="B12" s="447"/>
      <c r="C12" s="447"/>
      <c r="D12" s="447"/>
      <c r="E12" s="447"/>
      <c r="F12" s="447"/>
      <c r="G12" s="447"/>
      <c r="H12" s="447"/>
      <c r="I12" s="447"/>
      <c r="J12" s="447"/>
      <c r="K12" s="447"/>
      <c r="L12" s="447"/>
      <c r="M12" s="447"/>
      <c r="N12" s="447"/>
      <c r="O12" s="447"/>
      <c r="P12" s="447"/>
    </row>
    <row r="13" spans="1:65" s="92" customFormat="1" ht="18" customHeight="1" x14ac:dyDescent="0.25">
      <c r="A13" s="445" t="s">
        <v>569</v>
      </c>
      <c r="B13" s="445"/>
      <c r="C13" s="445"/>
      <c r="D13" s="445"/>
      <c r="E13" s="445"/>
      <c r="F13" s="445"/>
      <c r="G13" s="445"/>
      <c r="H13" s="445"/>
      <c r="I13" s="445"/>
      <c r="J13" s="445"/>
      <c r="K13" s="445"/>
      <c r="L13" s="445"/>
      <c r="M13" s="445"/>
      <c r="N13" s="445"/>
      <c r="O13" s="445"/>
      <c r="P13" s="445"/>
      <c r="AS13" s="141" t="s">
        <v>568</v>
      </c>
      <c r="AT13" s="141" t="s">
        <v>2</v>
      </c>
      <c r="AU13" s="141" t="s">
        <v>2</v>
      </c>
      <c r="AV13" s="141" t="s">
        <v>2</v>
      </c>
      <c r="AW13" s="141" t="s">
        <v>2</v>
      </c>
      <c r="AX13" s="141" t="s">
        <v>2</v>
      </c>
      <c r="AY13" s="141" t="s">
        <v>2</v>
      </c>
      <c r="AZ13" s="141" t="s">
        <v>2</v>
      </c>
      <c r="BA13" s="141" t="s">
        <v>2</v>
      </c>
      <c r="BB13" s="141" t="s">
        <v>2</v>
      </c>
      <c r="BC13" s="141" t="s">
        <v>2</v>
      </c>
      <c r="BD13" s="141" t="s">
        <v>2</v>
      </c>
      <c r="BE13" s="141" t="s">
        <v>2</v>
      </c>
      <c r="BF13" s="141" t="s">
        <v>2</v>
      </c>
      <c r="BG13" s="141" t="s">
        <v>2</v>
      </c>
      <c r="BH13" s="141" t="s">
        <v>2</v>
      </c>
    </row>
    <row r="14" spans="1:65" s="92" customFormat="1" ht="15.75" customHeight="1" x14ac:dyDescent="0.25">
      <c r="A14" s="447" t="s">
        <v>8</v>
      </c>
      <c r="B14" s="447"/>
      <c r="C14" s="447"/>
      <c r="D14" s="447"/>
      <c r="E14" s="447"/>
      <c r="F14" s="447"/>
      <c r="G14" s="447"/>
      <c r="H14" s="447"/>
      <c r="I14" s="447"/>
      <c r="J14" s="447"/>
      <c r="K14" s="447"/>
      <c r="L14" s="447"/>
      <c r="M14" s="447"/>
      <c r="N14" s="447"/>
      <c r="O14" s="447"/>
      <c r="P14" s="447"/>
    </row>
    <row r="15" spans="1:65" s="92" customFormat="1" ht="15" x14ac:dyDescent="0.25">
      <c r="A15" s="76"/>
      <c r="B15" s="100" t="s">
        <v>9</v>
      </c>
      <c r="C15" s="468"/>
      <c r="D15" s="468"/>
      <c r="E15" s="468"/>
      <c r="F15" s="468"/>
      <c r="G15" s="468"/>
      <c r="H15" s="140"/>
      <c r="I15" s="140"/>
      <c r="J15" s="140"/>
      <c r="K15" s="140"/>
      <c r="L15" s="140"/>
      <c r="M15" s="140"/>
      <c r="N15" s="140"/>
      <c r="O15" s="76"/>
      <c r="P15" s="76"/>
      <c r="BI15" s="98" t="s">
        <v>2</v>
      </c>
      <c r="BJ15" s="98" t="s">
        <v>2</v>
      </c>
      <c r="BK15" s="98" t="s">
        <v>2</v>
      </c>
      <c r="BL15" s="98" t="s">
        <v>2</v>
      </c>
      <c r="BM15" s="98" t="s">
        <v>2</v>
      </c>
    </row>
    <row r="16" spans="1:65" s="92" customFormat="1" ht="12.75" customHeight="1" x14ac:dyDescent="0.25">
      <c r="B16" s="96" t="s">
        <v>10</v>
      </c>
      <c r="C16" s="96"/>
      <c r="D16" s="138"/>
      <c r="E16" s="498">
        <v>2641.3510000000001</v>
      </c>
      <c r="F16" s="133" t="s">
        <v>11</v>
      </c>
      <c r="H16" s="96"/>
      <c r="I16" s="96"/>
      <c r="J16" s="96"/>
      <c r="K16" s="96"/>
      <c r="L16" s="96"/>
      <c r="M16" s="139"/>
      <c r="N16" s="96"/>
    </row>
    <row r="17" spans="1:82" s="92" customFormat="1" ht="12.75" customHeight="1" x14ac:dyDescent="0.25">
      <c r="B17" s="96" t="s">
        <v>12</v>
      </c>
      <c r="D17" s="138"/>
      <c r="E17" s="137">
        <v>868.90800000000002</v>
      </c>
      <c r="F17" s="133" t="s">
        <v>11</v>
      </c>
      <c r="H17" s="96"/>
      <c r="I17" s="96"/>
      <c r="J17" s="96"/>
      <c r="K17" s="96"/>
      <c r="L17" s="96"/>
      <c r="M17" s="139"/>
      <c r="N17" s="96"/>
    </row>
    <row r="18" spans="1:82" s="92" customFormat="1" ht="12.75" customHeight="1" x14ac:dyDescent="0.25">
      <c r="B18" s="96" t="s">
        <v>13</v>
      </c>
      <c r="D18" s="138"/>
      <c r="E18" s="137">
        <v>251.44</v>
      </c>
      <c r="F18" s="133" t="s">
        <v>11</v>
      </c>
      <c r="H18" s="96"/>
      <c r="I18" s="96"/>
      <c r="J18" s="96"/>
      <c r="K18" s="96"/>
      <c r="L18" s="96"/>
      <c r="M18" s="139"/>
      <c r="N18" s="96"/>
    </row>
    <row r="19" spans="1:82" s="92" customFormat="1" ht="12.75" customHeight="1" x14ac:dyDescent="0.25">
      <c r="B19" s="96" t="s">
        <v>318</v>
      </c>
      <c r="D19" s="138"/>
      <c r="E19" s="137">
        <v>1521.002</v>
      </c>
      <c r="F19" s="133" t="s">
        <v>11</v>
      </c>
      <c r="H19" s="96"/>
      <c r="I19" s="96"/>
      <c r="J19" s="96"/>
      <c r="K19" s="96"/>
      <c r="L19" s="96"/>
      <c r="M19" s="139"/>
      <c r="N19" s="96"/>
    </row>
    <row r="20" spans="1:82" s="92" customFormat="1" ht="12.75" customHeight="1" x14ac:dyDescent="0.25">
      <c r="B20" s="96" t="s">
        <v>14</v>
      </c>
      <c r="C20" s="96"/>
      <c r="D20" s="138"/>
      <c r="E20" s="137">
        <v>299.55799999999999</v>
      </c>
      <c r="F20" s="133" t="s">
        <v>11</v>
      </c>
      <c r="H20" s="96"/>
      <c r="J20" s="96"/>
      <c r="K20" s="96"/>
      <c r="L20" s="96"/>
      <c r="M20" s="99"/>
      <c r="N20" s="91"/>
    </row>
    <row r="21" spans="1:82" s="92" customFormat="1" ht="12.75" customHeight="1" x14ac:dyDescent="0.25">
      <c r="B21" s="96" t="s">
        <v>15</v>
      </c>
      <c r="C21" s="96"/>
      <c r="D21" s="136"/>
      <c r="E21" s="135">
        <v>346.51</v>
      </c>
      <c r="F21" s="133" t="s">
        <v>16</v>
      </c>
      <c r="H21" s="96"/>
      <c r="J21" s="96"/>
      <c r="K21" s="96"/>
      <c r="L21" s="96"/>
      <c r="M21" s="134"/>
      <c r="N21" s="133"/>
    </row>
    <row r="22" spans="1:82" s="92" customFormat="1" ht="12.75" customHeight="1" x14ac:dyDescent="0.25">
      <c r="B22" s="96" t="s">
        <v>17</v>
      </c>
      <c r="C22" s="96"/>
      <c r="D22" s="136"/>
      <c r="E22" s="135">
        <v>36.65</v>
      </c>
      <c r="F22" s="133" t="s">
        <v>16</v>
      </c>
      <c r="H22" s="96"/>
      <c r="J22" s="96"/>
      <c r="K22" s="96"/>
      <c r="L22" s="96"/>
      <c r="M22" s="134"/>
      <c r="N22" s="133"/>
    </row>
    <row r="23" spans="1:82" s="92" customFormat="1" ht="15" x14ac:dyDescent="0.25">
      <c r="A23" s="76"/>
      <c r="B23" s="100" t="s">
        <v>18</v>
      </c>
      <c r="C23" s="100"/>
      <c r="D23" s="76"/>
      <c r="E23" s="469" t="s">
        <v>567</v>
      </c>
      <c r="F23" s="469"/>
      <c r="G23" s="469"/>
      <c r="H23" s="469"/>
      <c r="I23" s="469"/>
      <c r="J23" s="469"/>
      <c r="K23" s="469"/>
      <c r="L23" s="469"/>
      <c r="M23" s="469"/>
      <c r="N23" s="469"/>
      <c r="O23" s="469"/>
      <c r="P23" s="469"/>
      <c r="BN23" s="98" t="s">
        <v>2</v>
      </c>
      <c r="BO23" s="98" t="s">
        <v>2</v>
      </c>
      <c r="BP23" s="98" t="s">
        <v>2</v>
      </c>
      <c r="BQ23" s="98" t="s">
        <v>2</v>
      </c>
      <c r="BR23" s="98" t="s">
        <v>2</v>
      </c>
      <c r="BS23" s="98" t="s">
        <v>2</v>
      </c>
      <c r="BT23" s="98" t="s">
        <v>2</v>
      </c>
      <c r="BU23" s="98" t="s">
        <v>2</v>
      </c>
      <c r="BV23" s="98" t="s">
        <v>2</v>
      </c>
      <c r="BW23" s="98" t="s">
        <v>2</v>
      </c>
      <c r="BX23" s="98" t="s">
        <v>2</v>
      </c>
      <c r="BY23" s="98" t="s">
        <v>2</v>
      </c>
    </row>
    <row r="24" spans="1:82" s="92" customFormat="1" ht="12.75" customHeight="1" x14ac:dyDescent="0.25">
      <c r="A24" s="100"/>
      <c r="B24" s="100"/>
      <c r="C24" s="76"/>
      <c r="D24" s="100"/>
      <c r="E24" s="132"/>
      <c r="F24" s="131"/>
      <c r="G24" s="130"/>
      <c r="H24" s="130"/>
      <c r="I24" s="100"/>
      <c r="J24" s="100"/>
      <c r="K24" s="100"/>
      <c r="L24" s="129"/>
      <c r="M24" s="100"/>
      <c r="N24" s="76"/>
      <c r="O24" s="76"/>
      <c r="P24" s="76"/>
    </row>
    <row r="25" spans="1:82" s="92" customFormat="1" ht="36" customHeight="1" x14ac:dyDescent="0.25">
      <c r="A25" s="470" t="s">
        <v>20</v>
      </c>
      <c r="B25" s="470" t="s">
        <v>21</v>
      </c>
      <c r="C25" s="470" t="s">
        <v>22</v>
      </c>
      <c r="D25" s="470"/>
      <c r="E25" s="470"/>
      <c r="F25" s="470" t="s">
        <v>23</v>
      </c>
      <c r="G25" s="471" t="s">
        <v>24</v>
      </c>
      <c r="H25" s="472"/>
      <c r="I25" s="470" t="s">
        <v>25</v>
      </c>
      <c r="J25" s="470"/>
      <c r="K25" s="470"/>
      <c r="L25" s="470"/>
      <c r="M25" s="470"/>
      <c r="N25" s="470"/>
      <c r="O25" s="470" t="s">
        <v>26</v>
      </c>
      <c r="P25" s="470" t="s">
        <v>27</v>
      </c>
    </row>
    <row r="26" spans="1:82" s="92" customFormat="1" ht="36.75" customHeight="1" x14ac:dyDescent="0.25">
      <c r="A26" s="470"/>
      <c r="B26" s="470"/>
      <c r="C26" s="470"/>
      <c r="D26" s="470"/>
      <c r="E26" s="470"/>
      <c r="F26" s="470"/>
      <c r="G26" s="473" t="s">
        <v>28</v>
      </c>
      <c r="H26" s="473" t="s">
        <v>29</v>
      </c>
      <c r="I26" s="470" t="s">
        <v>28</v>
      </c>
      <c r="J26" s="470" t="s">
        <v>30</v>
      </c>
      <c r="K26" s="463" t="s">
        <v>31</v>
      </c>
      <c r="L26" s="463"/>
      <c r="M26" s="463"/>
      <c r="N26" s="463"/>
      <c r="O26" s="470"/>
      <c r="P26" s="470"/>
    </row>
    <row r="27" spans="1:82" s="92" customFormat="1" ht="15" x14ac:dyDescent="0.25">
      <c r="A27" s="470"/>
      <c r="B27" s="470"/>
      <c r="C27" s="470"/>
      <c r="D27" s="470"/>
      <c r="E27" s="470"/>
      <c r="F27" s="470"/>
      <c r="G27" s="474"/>
      <c r="H27" s="474"/>
      <c r="I27" s="470"/>
      <c r="J27" s="470"/>
      <c r="K27" s="128" t="s">
        <v>32</v>
      </c>
      <c r="L27" s="128" t="s">
        <v>33</v>
      </c>
      <c r="M27" s="128" t="s">
        <v>34</v>
      </c>
      <c r="N27" s="128" t="s">
        <v>35</v>
      </c>
      <c r="O27" s="470"/>
      <c r="P27" s="470"/>
    </row>
    <row r="28" spans="1:82" s="92" customFormat="1" ht="15" x14ac:dyDescent="0.25">
      <c r="A28" s="127">
        <v>1</v>
      </c>
      <c r="B28" s="127">
        <v>2</v>
      </c>
      <c r="C28" s="463">
        <v>3</v>
      </c>
      <c r="D28" s="463"/>
      <c r="E28" s="463"/>
      <c r="F28" s="127">
        <v>4</v>
      </c>
      <c r="G28" s="127">
        <v>5</v>
      </c>
      <c r="H28" s="127">
        <v>6</v>
      </c>
      <c r="I28" s="127">
        <v>7</v>
      </c>
      <c r="J28" s="127">
        <v>8</v>
      </c>
      <c r="K28" s="127">
        <v>9</v>
      </c>
      <c r="L28" s="127">
        <v>10</v>
      </c>
      <c r="M28" s="127">
        <v>11</v>
      </c>
      <c r="N28" s="127">
        <v>12</v>
      </c>
      <c r="O28" s="127">
        <v>13</v>
      </c>
      <c r="P28" s="127">
        <v>14</v>
      </c>
    </row>
    <row r="29" spans="1:82" s="92" customFormat="1" ht="15" x14ac:dyDescent="0.25">
      <c r="A29" s="464" t="s">
        <v>566</v>
      </c>
      <c r="B29" s="464"/>
      <c r="C29" s="464"/>
      <c r="D29" s="464"/>
      <c r="E29" s="464"/>
      <c r="F29" s="464"/>
      <c r="G29" s="464"/>
      <c r="H29" s="464"/>
      <c r="I29" s="464"/>
      <c r="J29" s="464"/>
      <c r="K29" s="464"/>
      <c r="L29" s="464"/>
      <c r="M29" s="464"/>
      <c r="N29" s="464"/>
      <c r="O29" s="464"/>
      <c r="P29" s="464"/>
      <c r="BZ29" s="118" t="s">
        <v>566</v>
      </c>
    </row>
    <row r="30" spans="1:82" s="92" customFormat="1" ht="15" x14ac:dyDescent="0.25">
      <c r="A30" s="485" t="s">
        <v>565</v>
      </c>
      <c r="B30" s="485"/>
      <c r="C30" s="485"/>
      <c r="D30" s="485"/>
      <c r="E30" s="485"/>
      <c r="F30" s="485"/>
      <c r="G30" s="485"/>
      <c r="H30" s="485"/>
      <c r="I30" s="485"/>
      <c r="J30" s="485"/>
      <c r="K30" s="485"/>
      <c r="L30" s="485"/>
      <c r="M30" s="485"/>
      <c r="N30" s="485"/>
      <c r="O30" s="485"/>
      <c r="P30" s="485"/>
      <c r="BZ30" s="118"/>
      <c r="CA30" s="148" t="s">
        <v>565</v>
      </c>
    </row>
    <row r="31" spans="1:82" s="92" customFormat="1" ht="22.5" x14ac:dyDescent="0.25">
      <c r="A31" s="94" t="s">
        <v>38</v>
      </c>
      <c r="B31" s="123" t="s">
        <v>564</v>
      </c>
      <c r="C31" s="465" t="s">
        <v>563</v>
      </c>
      <c r="D31" s="466"/>
      <c r="E31" s="467"/>
      <c r="F31" s="94" t="s">
        <v>65</v>
      </c>
      <c r="G31" s="95"/>
      <c r="H31" s="122">
        <v>2</v>
      </c>
      <c r="I31" s="93">
        <v>2657.86</v>
      </c>
      <c r="J31" s="93">
        <v>7500.19</v>
      </c>
      <c r="K31" s="93">
        <v>5461.09</v>
      </c>
      <c r="L31" s="124">
        <v>896.71</v>
      </c>
      <c r="M31" s="93">
        <v>1124.82</v>
      </c>
      <c r="N31" s="124">
        <v>17.57</v>
      </c>
      <c r="O31" s="124">
        <v>7.58</v>
      </c>
      <c r="P31" s="124">
        <v>1.32</v>
      </c>
      <c r="BZ31" s="118"/>
      <c r="CA31" s="148"/>
      <c r="CB31" s="82" t="s">
        <v>563</v>
      </c>
    </row>
    <row r="32" spans="1:82" s="92" customFormat="1" ht="22.5" x14ac:dyDescent="0.25">
      <c r="A32" s="94" t="s">
        <v>42</v>
      </c>
      <c r="B32" s="123" t="s">
        <v>562</v>
      </c>
      <c r="C32" s="465" t="s">
        <v>561</v>
      </c>
      <c r="D32" s="466"/>
      <c r="E32" s="467"/>
      <c r="F32" s="94" t="s">
        <v>65</v>
      </c>
      <c r="G32" s="95"/>
      <c r="H32" s="122">
        <v>1</v>
      </c>
      <c r="I32" s="93">
        <v>662.47</v>
      </c>
      <c r="J32" s="124">
        <v>873.51</v>
      </c>
      <c r="K32" s="124">
        <v>644.94000000000005</v>
      </c>
      <c r="L32" s="124">
        <v>139.49</v>
      </c>
      <c r="M32" s="124">
        <v>80.3</v>
      </c>
      <c r="N32" s="124">
        <v>8.7799999999999994</v>
      </c>
      <c r="O32" s="124">
        <v>0.94</v>
      </c>
      <c r="P32" s="124">
        <v>0.08</v>
      </c>
      <c r="BZ32" s="118"/>
      <c r="CA32" s="148"/>
      <c r="CB32" s="82" t="s">
        <v>561</v>
      </c>
      <c r="CD32" s="147"/>
    </row>
    <row r="33" spans="1:82" s="92" customFormat="1" ht="22.5" x14ac:dyDescent="0.25">
      <c r="A33" s="94" t="s">
        <v>45</v>
      </c>
      <c r="B33" s="123" t="s">
        <v>560</v>
      </c>
      <c r="C33" s="465" t="s">
        <v>559</v>
      </c>
      <c r="D33" s="466"/>
      <c r="E33" s="467"/>
      <c r="F33" s="94" t="s">
        <v>65</v>
      </c>
      <c r="G33" s="95"/>
      <c r="H33" s="149">
        <v>0.94499999999999995</v>
      </c>
      <c r="I33" s="93">
        <v>1777.56</v>
      </c>
      <c r="J33" s="93">
        <v>1679.79</v>
      </c>
      <c r="K33" s="121"/>
      <c r="L33" s="121"/>
      <c r="M33" s="121"/>
      <c r="N33" s="93">
        <v>1679.79</v>
      </c>
      <c r="O33" s="119">
        <v>0</v>
      </c>
      <c r="P33" s="119">
        <v>0</v>
      </c>
      <c r="BZ33" s="118"/>
      <c r="CA33" s="148"/>
      <c r="CB33" s="82" t="s">
        <v>559</v>
      </c>
      <c r="CD33" s="147"/>
    </row>
    <row r="34" spans="1:82" s="92" customFormat="1" ht="22.5" x14ac:dyDescent="0.25">
      <c r="A34" s="94" t="s">
        <v>49</v>
      </c>
      <c r="B34" s="123" t="s">
        <v>558</v>
      </c>
      <c r="C34" s="465" t="s">
        <v>557</v>
      </c>
      <c r="D34" s="466"/>
      <c r="E34" s="467"/>
      <c r="F34" s="94" t="s">
        <v>92</v>
      </c>
      <c r="G34" s="95"/>
      <c r="H34" s="125">
        <v>0.04</v>
      </c>
      <c r="I34" s="93">
        <v>90106.25</v>
      </c>
      <c r="J34" s="93">
        <v>5236.75</v>
      </c>
      <c r="K34" s="93">
        <v>1730.35</v>
      </c>
      <c r="L34" s="93">
        <v>2163.44</v>
      </c>
      <c r="M34" s="124">
        <v>983.53</v>
      </c>
      <c r="N34" s="124">
        <v>359.43</v>
      </c>
      <c r="O34" s="124">
        <v>2.2799999999999998</v>
      </c>
      <c r="P34" s="124">
        <v>0.92</v>
      </c>
      <c r="BZ34" s="118"/>
      <c r="CA34" s="148"/>
      <c r="CB34" s="82" t="s">
        <v>557</v>
      </c>
      <c r="CD34" s="147"/>
    </row>
    <row r="35" spans="1:82" s="92" customFormat="1" ht="33.75" x14ac:dyDescent="0.25">
      <c r="A35" s="94" t="s">
        <v>55</v>
      </c>
      <c r="B35" s="123" t="s">
        <v>63</v>
      </c>
      <c r="C35" s="465" t="s">
        <v>64</v>
      </c>
      <c r="D35" s="466"/>
      <c r="E35" s="467"/>
      <c r="F35" s="94" t="s">
        <v>65</v>
      </c>
      <c r="G35" s="95"/>
      <c r="H35" s="125">
        <v>7.52</v>
      </c>
      <c r="I35" s="93">
        <v>35116.15</v>
      </c>
      <c r="J35" s="93">
        <v>264073.45</v>
      </c>
      <c r="K35" s="121"/>
      <c r="L35" s="121"/>
      <c r="M35" s="121"/>
      <c r="N35" s="93">
        <v>264073.45</v>
      </c>
      <c r="O35" s="119">
        <v>0</v>
      </c>
      <c r="P35" s="119">
        <v>0</v>
      </c>
      <c r="BZ35" s="118"/>
      <c r="CA35" s="148"/>
      <c r="CB35" s="82" t="s">
        <v>64</v>
      </c>
      <c r="CD35" s="147"/>
    </row>
    <row r="36" spans="1:82" s="92" customFormat="1" ht="15" x14ac:dyDescent="0.25">
      <c r="A36" s="485" t="s">
        <v>556</v>
      </c>
      <c r="B36" s="485"/>
      <c r="C36" s="485"/>
      <c r="D36" s="485"/>
      <c r="E36" s="485"/>
      <c r="F36" s="485"/>
      <c r="G36" s="485"/>
      <c r="H36" s="485"/>
      <c r="I36" s="485"/>
      <c r="J36" s="485"/>
      <c r="K36" s="485"/>
      <c r="L36" s="485"/>
      <c r="M36" s="485"/>
      <c r="N36" s="485"/>
      <c r="O36" s="485"/>
      <c r="P36" s="485"/>
      <c r="BZ36" s="118"/>
      <c r="CA36" s="148" t="s">
        <v>556</v>
      </c>
      <c r="CD36" s="147"/>
    </row>
    <row r="37" spans="1:82" s="92" customFormat="1" ht="15" x14ac:dyDescent="0.25">
      <c r="A37" s="94" t="s">
        <v>59</v>
      </c>
      <c r="B37" s="123" t="s">
        <v>555</v>
      </c>
      <c r="C37" s="465" t="s">
        <v>554</v>
      </c>
      <c r="D37" s="466"/>
      <c r="E37" s="467"/>
      <c r="F37" s="94" t="s">
        <v>41</v>
      </c>
      <c r="G37" s="95"/>
      <c r="H37" s="122">
        <v>2</v>
      </c>
      <c r="I37" s="93">
        <v>30376.61</v>
      </c>
      <c r="J37" s="93">
        <v>51027.73</v>
      </c>
      <c r="K37" s="93">
        <v>35575.279999999999</v>
      </c>
      <c r="L37" s="93">
        <v>7041.89</v>
      </c>
      <c r="M37" s="93">
        <v>6254.93</v>
      </c>
      <c r="N37" s="93">
        <v>2155.63</v>
      </c>
      <c r="O37" s="124">
        <v>42.77</v>
      </c>
      <c r="P37" s="124">
        <v>6.94</v>
      </c>
      <c r="BZ37" s="118"/>
      <c r="CA37" s="148"/>
      <c r="CB37" s="82" t="s">
        <v>554</v>
      </c>
      <c r="CD37" s="147"/>
    </row>
    <row r="38" spans="1:82" s="92" customFormat="1" ht="22.5" x14ac:dyDescent="0.25">
      <c r="A38" s="94" t="s">
        <v>247</v>
      </c>
      <c r="B38" s="123" t="s">
        <v>553</v>
      </c>
      <c r="C38" s="465" t="s">
        <v>552</v>
      </c>
      <c r="D38" s="466"/>
      <c r="E38" s="467"/>
      <c r="F38" s="94" t="s">
        <v>41</v>
      </c>
      <c r="G38" s="95"/>
      <c r="H38" s="122">
        <v>2</v>
      </c>
      <c r="I38" s="93">
        <v>2303.42</v>
      </c>
      <c r="J38" s="93">
        <v>3057.01</v>
      </c>
      <c r="K38" s="93">
        <v>2425.59</v>
      </c>
      <c r="L38" s="124">
        <v>175.09</v>
      </c>
      <c r="M38" s="124">
        <v>143.54</v>
      </c>
      <c r="N38" s="124">
        <v>312.79000000000002</v>
      </c>
      <c r="O38" s="124">
        <v>2.92</v>
      </c>
      <c r="P38" s="124">
        <v>0.16</v>
      </c>
      <c r="BZ38" s="118"/>
      <c r="CA38" s="148"/>
      <c r="CB38" s="82" t="s">
        <v>552</v>
      </c>
      <c r="CD38" s="147"/>
    </row>
    <row r="39" spans="1:82" s="92" customFormat="1" ht="15" x14ac:dyDescent="0.25">
      <c r="A39" s="94" t="s">
        <v>62</v>
      </c>
      <c r="B39" s="123" t="s">
        <v>550</v>
      </c>
      <c r="C39" s="465" t="s">
        <v>551</v>
      </c>
      <c r="D39" s="466"/>
      <c r="E39" s="467"/>
      <c r="F39" s="94" t="s">
        <v>549</v>
      </c>
      <c r="G39" s="95"/>
      <c r="H39" s="122">
        <v>2</v>
      </c>
      <c r="I39" s="93">
        <v>11063.34</v>
      </c>
      <c r="J39" s="93">
        <v>19343.45</v>
      </c>
      <c r="K39" s="93">
        <v>9870.0400000000009</v>
      </c>
      <c r="L39" s="93">
        <v>5971.39</v>
      </c>
      <c r="M39" s="93">
        <v>3212.83</v>
      </c>
      <c r="N39" s="124">
        <v>289.19</v>
      </c>
      <c r="O39" s="124">
        <v>11.87</v>
      </c>
      <c r="P39" s="124">
        <v>3.31</v>
      </c>
      <c r="BZ39" s="118"/>
      <c r="CA39" s="148"/>
      <c r="CB39" s="82" t="s">
        <v>551</v>
      </c>
      <c r="CD39" s="147"/>
    </row>
    <row r="40" spans="1:82" s="92" customFormat="1" ht="15" x14ac:dyDescent="0.25">
      <c r="A40" s="485" t="s">
        <v>246</v>
      </c>
      <c r="B40" s="485"/>
      <c r="C40" s="485"/>
      <c r="D40" s="485"/>
      <c r="E40" s="485"/>
      <c r="F40" s="485"/>
      <c r="G40" s="485"/>
      <c r="H40" s="485"/>
      <c r="I40" s="485"/>
      <c r="J40" s="485"/>
      <c r="K40" s="485"/>
      <c r="L40" s="485"/>
      <c r="M40" s="485"/>
      <c r="N40" s="485"/>
      <c r="O40" s="485"/>
      <c r="P40" s="485"/>
      <c r="BZ40" s="118"/>
      <c r="CA40" s="148" t="s">
        <v>246</v>
      </c>
      <c r="CD40" s="147"/>
    </row>
    <row r="41" spans="1:82" s="92" customFormat="1" ht="15" x14ac:dyDescent="0.25">
      <c r="A41" s="94" t="s">
        <v>66</v>
      </c>
      <c r="B41" s="123" t="s">
        <v>550</v>
      </c>
      <c r="C41" s="465" t="s">
        <v>548</v>
      </c>
      <c r="D41" s="466"/>
      <c r="E41" s="467"/>
      <c r="F41" s="94" t="s">
        <v>549</v>
      </c>
      <c r="G41" s="95"/>
      <c r="H41" s="122">
        <v>2</v>
      </c>
      <c r="I41" s="93">
        <v>11063.34</v>
      </c>
      <c r="J41" s="93">
        <v>32155.97</v>
      </c>
      <c r="K41" s="93">
        <v>16450.07</v>
      </c>
      <c r="L41" s="93">
        <v>9952.31</v>
      </c>
      <c r="M41" s="93">
        <v>5354.73</v>
      </c>
      <c r="N41" s="124">
        <v>398.86</v>
      </c>
      <c r="O41" s="124">
        <v>19.78</v>
      </c>
      <c r="P41" s="124">
        <v>5.52</v>
      </c>
      <c r="BZ41" s="118"/>
      <c r="CA41" s="148"/>
      <c r="CB41" s="82" t="s">
        <v>548</v>
      </c>
      <c r="CD41" s="147"/>
    </row>
    <row r="42" spans="1:82" s="92" customFormat="1" ht="22.5" x14ac:dyDescent="0.25">
      <c r="A42" s="94" t="s">
        <v>826</v>
      </c>
      <c r="B42" s="123" t="s">
        <v>825</v>
      </c>
      <c r="C42" s="536" t="s">
        <v>547</v>
      </c>
      <c r="D42" s="537"/>
      <c r="E42" s="538"/>
      <c r="F42" s="539" t="s">
        <v>41</v>
      </c>
      <c r="G42" s="540"/>
      <c r="H42" s="122">
        <v>2</v>
      </c>
      <c r="I42" s="93">
        <v>760501.13</v>
      </c>
      <c r="J42" s="93">
        <v>1521002.26</v>
      </c>
      <c r="K42" s="121"/>
      <c r="L42" s="121"/>
      <c r="M42" s="121"/>
      <c r="N42" s="121"/>
      <c r="O42" s="119">
        <v>0</v>
      </c>
      <c r="P42" s="119">
        <v>0</v>
      </c>
      <c r="BZ42" s="118"/>
      <c r="CA42" s="148"/>
      <c r="CB42" s="82" t="s">
        <v>547</v>
      </c>
      <c r="CD42" s="147"/>
    </row>
    <row r="43" spans="1:82" s="92" customFormat="1" ht="15" x14ac:dyDescent="0.25">
      <c r="A43" s="485" t="s">
        <v>546</v>
      </c>
      <c r="B43" s="485"/>
      <c r="C43" s="485"/>
      <c r="D43" s="485"/>
      <c r="E43" s="485"/>
      <c r="F43" s="485"/>
      <c r="G43" s="485"/>
      <c r="H43" s="485"/>
      <c r="I43" s="485"/>
      <c r="J43" s="485"/>
      <c r="K43" s="485"/>
      <c r="L43" s="485"/>
      <c r="M43" s="485"/>
      <c r="N43" s="485"/>
      <c r="O43" s="485"/>
      <c r="P43" s="485"/>
      <c r="BZ43" s="118"/>
      <c r="CA43" s="148" t="s">
        <v>546</v>
      </c>
      <c r="CD43" s="147"/>
    </row>
    <row r="44" spans="1:82" s="92" customFormat="1" ht="22.5" x14ac:dyDescent="0.25">
      <c r="A44" s="94" t="s">
        <v>69</v>
      </c>
      <c r="B44" s="123" t="s">
        <v>181</v>
      </c>
      <c r="C44" s="465" t="s">
        <v>545</v>
      </c>
      <c r="D44" s="466"/>
      <c r="E44" s="467"/>
      <c r="F44" s="94" t="s">
        <v>109</v>
      </c>
      <c r="G44" s="95"/>
      <c r="H44" s="150">
        <v>1.2</v>
      </c>
      <c r="I44" s="93">
        <v>9084.2199999999993</v>
      </c>
      <c r="J44" s="93">
        <v>12915.16</v>
      </c>
      <c r="K44" s="93">
        <v>8442.9699999999993</v>
      </c>
      <c r="L44" s="124">
        <v>607.9</v>
      </c>
      <c r="M44" s="124">
        <v>364.89</v>
      </c>
      <c r="N44" s="93">
        <v>3499.4</v>
      </c>
      <c r="O44" s="124">
        <v>10.38</v>
      </c>
      <c r="P44" s="124">
        <v>0.37</v>
      </c>
      <c r="BZ44" s="118"/>
      <c r="CA44" s="148"/>
      <c r="CB44" s="82" t="s">
        <v>545</v>
      </c>
      <c r="CD44" s="147"/>
    </row>
    <row r="45" spans="1:82" s="92" customFormat="1" ht="33.75" x14ac:dyDescent="0.25">
      <c r="A45" s="94" t="s">
        <v>72</v>
      </c>
      <c r="B45" s="123" t="s">
        <v>237</v>
      </c>
      <c r="C45" s="465" t="s">
        <v>367</v>
      </c>
      <c r="D45" s="466"/>
      <c r="E45" s="467"/>
      <c r="F45" s="94" t="s">
        <v>194</v>
      </c>
      <c r="G45" s="95"/>
      <c r="H45" s="125">
        <v>0.42</v>
      </c>
      <c r="I45" s="93">
        <v>167804.24</v>
      </c>
      <c r="J45" s="93">
        <v>84573.34</v>
      </c>
      <c r="K45" s="93">
        <v>84573.34</v>
      </c>
      <c r="L45" s="121"/>
      <c r="M45" s="121"/>
      <c r="N45" s="121"/>
      <c r="O45" s="124">
        <v>124.99</v>
      </c>
      <c r="P45" s="119">
        <v>0</v>
      </c>
      <c r="BZ45" s="118"/>
      <c r="CA45" s="148"/>
      <c r="CB45" s="82" t="s">
        <v>367</v>
      </c>
      <c r="CD45" s="147"/>
    </row>
    <row r="46" spans="1:82" s="92" customFormat="1" ht="22.5" x14ac:dyDescent="0.25">
      <c r="A46" s="94" t="s">
        <v>73</v>
      </c>
      <c r="B46" s="123" t="s">
        <v>195</v>
      </c>
      <c r="C46" s="465" t="s">
        <v>544</v>
      </c>
      <c r="D46" s="466"/>
      <c r="E46" s="467"/>
      <c r="F46" s="94" t="s">
        <v>177</v>
      </c>
      <c r="G46" s="95"/>
      <c r="H46" s="150">
        <v>15.2</v>
      </c>
      <c r="I46" s="93">
        <v>1355.21</v>
      </c>
      <c r="J46" s="93">
        <v>24798.04</v>
      </c>
      <c r="K46" s="93">
        <v>24049.439999999999</v>
      </c>
      <c r="L46" s="124">
        <v>233.52</v>
      </c>
      <c r="M46" s="124">
        <v>151.72</v>
      </c>
      <c r="N46" s="124">
        <v>363.36</v>
      </c>
      <c r="O46" s="124">
        <v>32.83</v>
      </c>
      <c r="P46" s="124">
        <v>0.18</v>
      </c>
      <c r="BZ46" s="118"/>
      <c r="CA46" s="148"/>
      <c r="CB46" s="82" t="s">
        <v>544</v>
      </c>
      <c r="CD46" s="147"/>
    </row>
    <row r="47" spans="1:82" s="92" customFormat="1" ht="22.5" x14ac:dyDescent="0.25">
      <c r="A47" s="94" t="s">
        <v>265</v>
      </c>
      <c r="B47" s="123" t="s">
        <v>543</v>
      </c>
      <c r="C47" s="465" t="s">
        <v>542</v>
      </c>
      <c r="D47" s="466"/>
      <c r="E47" s="467"/>
      <c r="F47" s="94" t="s">
        <v>194</v>
      </c>
      <c r="G47" s="95"/>
      <c r="H47" s="149">
        <v>4.0000000000000001E-3</v>
      </c>
      <c r="I47" s="93">
        <v>78491.490000000005</v>
      </c>
      <c r="J47" s="124">
        <v>376.76</v>
      </c>
      <c r="K47" s="124">
        <v>376.76</v>
      </c>
      <c r="L47" s="121"/>
      <c r="M47" s="121"/>
      <c r="N47" s="121"/>
      <c r="O47" s="124">
        <v>0.57999999999999996</v>
      </c>
      <c r="P47" s="119">
        <v>0</v>
      </c>
      <c r="BZ47" s="118"/>
      <c r="CA47" s="148"/>
      <c r="CB47" s="82" t="s">
        <v>542</v>
      </c>
      <c r="CD47" s="147"/>
    </row>
    <row r="48" spans="1:82" s="92" customFormat="1" ht="15" x14ac:dyDescent="0.25">
      <c r="A48" s="485" t="s">
        <v>541</v>
      </c>
      <c r="B48" s="485"/>
      <c r="C48" s="485"/>
      <c r="D48" s="485"/>
      <c r="E48" s="485"/>
      <c r="F48" s="485"/>
      <c r="G48" s="485"/>
      <c r="H48" s="485"/>
      <c r="I48" s="485"/>
      <c r="J48" s="485"/>
      <c r="K48" s="485"/>
      <c r="L48" s="485"/>
      <c r="M48" s="485"/>
      <c r="N48" s="485"/>
      <c r="O48" s="485"/>
      <c r="P48" s="485"/>
      <c r="BZ48" s="118"/>
      <c r="CA48" s="148" t="s">
        <v>541</v>
      </c>
      <c r="CD48" s="147"/>
    </row>
    <row r="49" spans="1:85" s="92" customFormat="1" ht="33.75" x14ac:dyDescent="0.25">
      <c r="A49" s="94" t="s">
        <v>76</v>
      </c>
      <c r="B49" s="123" t="s">
        <v>540</v>
      </c>
      <c r="C49" s="465" t="s">
        <v>539</v>
      </c>
      <c r="D49" s="466"/>
      <c r="E49" s="467"/>
      <c r="F49" s="94" t="s">
        <v>92</v>
      </c>
      <c r="G49" s="95"/>
      <c r="H49" s="125">
        <v>0.24</v>
      </c>
      <c r="I49" s="93">
        <v>53966.62</v>
      </c>
      <c r="J49" s="93">
        <v>19479.46</v>
      </c>
      <c r="K49" s="93">
        <v>2552.79</v>
      </c>
      <c r="L49" s="93">
        <v>12989.6</v>
      </c>
      <c r="M49" s="93">
        <v>3937.07</v>
      </c>
      <c r="N49" s="121"/>
      <c r="O49" s="124">
        <v>3.77</v>
      </c>
      <c r="P49" s="124">
        <v>4.12</v>
      </c>
      <c r="BZ49" s="118"/>
      <c r="CA49" s="148"/>
      <c r="CB49" s="82" t="s">
        <v>539</v>
      </c>
      <c r="CD49" s="147"/>
    </row>
    <row r="50" spans="1:85" s="92" customFormat="1" ht="22.5" x14ac:dyDescent="0.25">
      <c r="A50" s="94" t="s">
        <v>77</v>
      </c>
      <c r="B50" s="123" t="s">
        <v>538</v>
      </c>
      <c r="C50" s="465" t="s">
        <v>537</v>
      </c>
      <c r="D50" s="466"/>
      <c r="E50" s="467"/>
      <c r="F50" s="94" t="s">
        <v>169</v>
      </c>
      <c r="G50" s="95"/>
      <c r="H50" s="125">
        <v>0.48</v>
      </c>
      <c r="I50" s="93">
        <v>198441.53</v>
      </c>
      <c r="J50" s="93">
        <v>127129.1</v>
      </c>
      <c r="K50" s="93">
        <v>70591.100000000006</v>
      </c>
      <c r="L50" s="93">
        <v>29437</v>
      </c>
      <c r="M50" s="93">
        <v>15205.81</v>
      </c>
      <c r="N50" s="93">
        <v>11895.19</v>
      </c>
      <c r="O50" s="124">
        <v>85.82</v>
      </c>
      <c r="P50" s="124">
        <v>13.71</v>
      </c>
      <c r="BZ50" s="118"/>
      <c r="CA50" s="148"/>
      <c r="CB50" s="82" t="s">
        <v>537</v>
      </c>
      <c r="CD50" s="147"/>
    </row>
    <row r="51" spans="1:85" s="92" customFormat="1" ht="15" x14ac:dyDescent="0.25">
      <c r="A51" s="475" t="s">
        <v>536</v>
      </c>
      <c r="B51" s="476"/>
      <c r="C51" s="476"/>
      <c r="D51" s="476"/>
      <c r="E51" s="476"/>
      <c r="F51" s="476"/>
      <c r="G51" s="476"/>
      <c r="H51" s="476"/>
      <c r="I51" s="477"/>
      <c r="J51" s="112"/>
      <c r="K51" s="112"/>
      <c r="L51" s="112"/>
      <c r="M51" s="112"/>
      <c r="N51" s="112"/>
      <c r="O51" s="116">
        <v>346.51440000000002</v>
      </c>
      <c r="P51" s="146">
        <v>36.646079999999998</v>
      </c>
      <c r="BZ51" s="118"/>
      <c r="CA51" s="148"/>
      <c r="CD51" s="147"/>
      <c r="CE51" s="109" t="s">
        <v>536</v>
      </c>
    </row>
    <row r="52" spans="1:85" s="92" customFormat="1" ht="15" x14ac:dyDescent="0.25">
      <c r="A52" s="475" t="s">
        <v>204</v>
      </c>
      <c r="B52" s="476"/>
      <c r="C52" s="476"/>
      <c r="D52" s="476"/>
      <c r="E52" s="476"/>
      <c r="F52" s="476"/>
      <c r="G52" s="476"/>
      <c r="H52" s="476"/>
      <c r="I52" s="477"/>
      <c r="J52" s="112"/>
      <c r="K52" s="112"/>
      <c r="L52" s="112"/>
      <c r="M52" s="112"/>
      <c r="N52" s="112"/>
      <c r="O52" s="112"/>
      <c r="P52" s="112"/>
      <c r="CF52" s="109" t="s">
        <v>204</v>
      </c>
    </row>
    <row r="53" spans="1:85" s="92" customFormat="1" ht="15" x14ac:dyDescent="0.25">
      <c r="A53" s="478" t="s">
        <v>205</v>
      </c>
      <c r="B53" s="479"/>
      <c r="C53" s="479"/>
      <c r="D53" s="479"/>
      <c r="E53" s="479"/>
      <c r="F53" s="479"/>
      <c r="G53" s="479"/>
      <c r="H53" s="479"/>
      <c r="I53" s="480"/>
      <c r="J53" s="111">
        <v>654219.71</v>
      </c>
      <c r="K53" s="110"/>
      <c r="L53" s="110"/>
      <c r="M53" s="110"/>
      <c r="N53" s="110"/>
      <c r="O53" s="110"/>
      <c r="P53" s="110"/>
      <c r="CF53" s="109"/>
      <c r="CG53" s="89" t="s">
        <v>205</v>
      </c>
    </row>
    <row r="54" spans="1:85" s="92" customFormat="1" ht="15" x14ac:dyDescent="0.25">
      <c r="A54" s="478" t="s">
        <v>206</v>
      </c>
      <c r="B54" s="479"/>
      <c r="C54" s="479"/>
      <c r="D54" s="479"/>
      <c r="E54" s="479"/>
      <c r="F54" s="479"/>
      <c r="G54" s="479"/>
      <c r="H54" s="479"/>
      <c r="I54" s="480"/>
      <c r="J54" s="110"/>
      <c r="K54" s="110"/>
      <c r="L54" s="110"/>
      <c r="M54" s="110"/>
      <c r="N54" s="110"/>
      <c r="O54" s="110"/>
      <c r="P54" s="110"/>
      <c r="CF54" s="109"/>
      <c r="CG54" s="89" t="s">
        <v>206</v>
      </c>
    </row>
    <row r="55" spans="1:85" s="92" customFormat="1" ht="15" x14ac:dyDescent="0.25">
      <c r="A55" s="478" t="s">
        <v>207</v>
      </c>
      <c r="B55" s="479"/>
      <c r="C55" s="479"/>
      <c r="D55" s="479"/>
      <c r="E55" s="479"/>
      <c r="F55" s="479"/>
      <c r="G55" s="479"/>
      <c r="H55" s="479"/>
      <c r="I55" s="480"/>
      <c r="J55" s="111">
        <v>262743.76</v>
      </c>
      <c r="K55" s="110"/>
      <c r="L55" s="110"/>
      <c r="M55" s="110"/>
      <c r="N55" s="110"/>
      <c r="O55" s="110"/>
      <c r="P55" s="110"/>
      <c r="CF55" s="109"/>
      <c r="CG55" s="89" t="s">
        <v>207</v>
      </c>
    </row>
    <row r="56" spans="1:85" s="92" customFormat="1" ht="15" x14ac:dyDescent="0.25">
      <c r="A56" s="478" t="s">
        <v>208</v>
      </c>
      <c r="B56" s="479"/>
      <c r="C56" s="479"/>
      <c r="D56" s="479"/>
      <c r="E56" s="479"/>
      <c r="F56" s="479"/>
      <c r="G56" s="479"/>
      <c r="H56" s="479"/>
      <c r="I56" s="480"/>
      <c r="J56" s="111">
        <v>69608.34</v>
      </c>
      <c r="K56" s="110"/>
      <c r="L56" s="110"/>
      <c r="M56" s="110"/>
      <c r="N56" s="110"/>
      <c r="O56" s="110"/>
      <c r="P56" s="110"/>
      <c r="CF56" s="109"/>
      <c r="CG56" s="89" t="s">
        <v>208</v>
      </c>
    </row>
    <row r="57" spans="1:85" s="92" customFormat="1" ht="15" x14ac:dyDescent="0.25">
      <c r="A57" s="478" t="s">
        <v>209</v>
      </c>
      <c r="B57" s="479"/>
      <c r="C57" s="479"/>
      <c r="D57" s="479"/>
      <c r="E57" s="479"/>
      <c r="F57" s="479"/>
      <c r="G57" s="479"/>
      <c r="H57" s="479"/>
      <c r="I57" s="480"/>
      <c r="J57" s="111">
        <v>36814.17</v>
      </c>
      <c r="K57" s="110"/>
      <c r="L57" s="110"/>
      <c r="M57" s="110"/>
      <c r="N57" s="110"/>
      <c r="O57" s="110"/>
      <c r="P57" s="110"/>
      <c r="CF57" s="109"/>
      <c r="CG57" s="89" t="s">
        <v>209</v>
      </c>
    </row>
    <row r="58" spans="1:85" s="92" customFormat="1" ht="15" x14ac:dyDescent="0.25">
      <c r="A58" s="478" t="s">
        <v>210</v>
      </c>
      <c r="B58" s="479"/>
      <c r="C58" s="479"/>
      <c r="D58" s="479"/>
      <c r="E58" s="479"/>
      <c r="F58" s="479"/>
      <c r="G58" s="479"/>
      <c r="H58" s="479"/>
      <c r="I58" s="480"/>
      <c r="J58" s="111">
        <v>285053.44</v>
      </c>
      <c r="K58" s="110"/>
      <c r="L58" s="110"/>
      <c r="M58" s="110"/>
      <c r="N58" s="110"/>
      <c r="O58" s="110"/>
      <c r="P58" s="110"/>
      <c r="CF58" s="109"/>
      <c r="CG58" s="89" t="s">
        <v>210</v>
      </c>
    </row>
    <row r="59" spans="1:85" s="92" customFormat="1" ht="15" x14ac:dyDescent="0.25">
      <c r="A59" s="478" t="s">
        <v>211</v>
      </c>
      <c r="B59" s="479"/>
      <c r="C59" s="479"/>
      <c r="D59" s="479"/>
      <c r="E59" s="479"/>
      <c r="F59" s="479"/>
      <c r="G59" s="479"/>
      <c r="H59" s="479"/>
      <c r="I59" s="480"/>
      <c r="J59" s="111">
        <v>868908.36</v>
      </c>
      <c r="K59" s="110"/>
      <c r="L59" s="110"/>
      <c r="M59" s="110"/>
      <c r="N59" s="110"/>
      <c r="O59" s="110"/>
      <c r="P59" s="110"/>
      <c r="CF59" s="109"/>
      <c r="CG59" s="89" t="s">
        <v>211</v>
      </c>
    </row>
    <row r="60" spans="1:85" s="92" customFormat="1" ht="15" x14ac:dyDescent="0.25">
      <c r="A60" s="478" t="s">
        <v>206</v>
      </c>
      <c r="B60" s="479"/>
      <c r="C60" s="479"/>
      <c r="D60" s="479"/>
      <c r="E60" s="479"/>
      <c r="F60" s="479"/>
      <c r="G60" s="479"/>
      <c r="H60" s="479"/>
      <c r="I60" s="480"/>
      <c r="J60" s="110"/>
      <c r="K60" s="110"/>
      <c r="L60" s="110"/>
      <c r="M60" s="110"/>
      <c r="N60" s="110"/>
      <c r="O60" s="110"/>
      <c r="P60" s="110"/>
      <c r="CF60" s="109"/>
      <c r="CG60" s="89" t="s">
        <v>206</v>
      </c>
    </row>
    <row r="61" spans="1:85" s="92" customFormat="1" ht="15" x14ac:dyDescent="0.25">
      <c r="A61" s="478" t="s">
        <v>212</v>
      </c>
      <c r="B61" s="479"/>
      <c r="C61" s="479"/>
      <c r="D61" s="479"/>
      <c r="E61" s="479"/>
      <c r="F61" s="479"/>
      <c r="G61" s="479"/>
      <c r="H61" s="479"/>
      <c r="I61" s="480"/>
      <c r="J61" s="111">
        <v>189979.81</v>
      </c>
      <c r="K61" s="110"/>
      <c r="L61" s="110"/>
      <c r="M61" s="110"/>
      <c r="N61" s="110"/>
      <c r="O61" s="110"/>
      <c r="P61" s="110"/>
      <c r="CF61" s="109"/>
      <c r="CG61" s="89" t="s">
        <v>212</v>
      </c>
    </row>
    <row r="62" spans="1:85" s="92" customFormat="1" ht="15" x14ac:dyDescent="0.25">
      <c r="A62" s="478" t="s">
        <v>213</v>
      </c>
      <c r="B62" s="479"/>
      <c r="C62" s="479"/>
      <c r="D62" s="479"/>
      <c r="E62" s="479"/>
      <c r="F62" s="479"/>
      <c r="G62" s="479"/>
      <c r="H62" s="479"/>
      <c r="I62" s="480"/>
      <c r="J62" s="111">
        <v>45859.76</v>
      </c>
      <c r="K62" s="110"/>
      <c r="L62" s="110"/>
      <c r="M62" s="110"/>
      <c r="N62" s="110"/>
      <c r="O62" s="110"/>
      <c r="P62" s="110"/>
      <c r="CF62" s="109"/>
      <c r="CG62" s="89" t="s">
        <v>213</v>
      </c>
    </row>
    <row r="63" spans="1:85" s="92" customFormat="1" ht="15" x14ac:dyDescent="0.25">
      <c r="A63" s="478" t="s">
        <v>214</v>
      </c>
      <c r="B63" s="479"/>
      <c r="C63" s="479"/>
      <c r="D63" s="479"/>
      <c r="E63" s="479"/>
      <c r="F63" s="479"/>
      <c r="G63" s="479"/>
      <c r="H63" s="479"/>
      <c r="I63" s="480"/>
      <c r="J63" s="111">
        <v>21483.25</v>
      </c>
      <c r="K63" s="110"/>
      <c r="L63" s="110"/>
      <c r="M63" s="110"/>
      <c r="N63" s="110"/>
      <c r="O63" s="110"/>
      <c r="P63" s="110"/>
      <c r="CF63" s="109"/>
      <c r="CG63" s="89" t="s">
        <v>214</v>
      </c>
    </row>
    <row r="64" spans="1:85" s="92" customFormat="1" ht="15" x14ac:dyDescent="0.25">
      <c r="A64" s="478" t="s">
        <v>215</v>
      </c>
      <c r="B64" s="479"/>
      <c r="C64" s="479"/>
      <c r="D64" s="479"/>
      <c r="E64" s="479"/>
      <c r="F64" s="479"/>
      <c r="G64" s="479"/>
      <c r="H64" s="479"/>
      <c r="I64" s="480"/>
      <c r="J64" s="111">
        <v>276717.78000000003</v>
      </c>
      <c r="K64" s="110"/>
      <c r="L64" s="110"/>
      <c r="M64" s="110"/>
      <c r="N64" s="110"/>
      <c r="O64" s="110"/>
      <c r="P64" s="110"/>
      <c r="CF64" s="109"/>
      <c r="CG64" s="89" t="s">
        <v>215</v>
      </c>
    </row>
    <row r="65" spans="1:86" s="92" customFormat="1" ht="15" x14ac:dyDescent="0.25">
      <c r="A65" s="478" t="s">
        <v>216</v>
      </c>
      <c r="B65" s="479"/>
      <c r="C65" s="479"/>
      <c r="D65" s="479"/>
      <c r="E65" s="479"/>
      <c r="F65" s="479"/>
      <c r="G65" s="479"/>
      <c r="H65" s="479"/>
      <c r="I65" s="480"/>
      <c r="J65" s="111">
        <v>214122.08</v>
      </c>
      <c r="K65" s="110"/>
      <c r="L65" s="110"/>
      <c r="M65" s="110"/>
      <c r="N65" s="110"/>
      <c r="O65" s="110"/>
      <c r="P65" s="110"/>
      <c r="CF65" s="109"/>
      <c r="CG65" s="89" t="s">
        <v>216</v>
      </c>
    </row>
    <row r="66" spans="1:86" s="92" customFormat="1" ht="15" x14ac:dyDescent="0.25">
      <c r="A66" s="478" t="s">
        <v>217</v>
      </c>
      <c r="B66" s="479"/>
      <c r="C66" s="479"/>
      <c r="D66" s="479"/>
      <c r="E66" s="479"/>
      <c r="F66" s="479"/>
      <c r="G66" s="479"/>
      <c r="H66" s="479"/>
      <c r="I66" s="480"/>
      <c r="J66" s="111">
        <v>120745.68</v>
      </c>
      <c r="K66" s="110"/>
      <c r="L66" s="110"/>
      <c r="M66" s="110"/>
      <c r="N66" s="110"/>
      <c r="O66" s="110"/>
      <c r="P66" s="110"/>
      <c r="CF66" s="109"/>
      <c r="CG66" s="89" t="s">
        <v>217</v>
      </c>
    </row>
    <row r="67" spans="1:86" s="92" customFormat="1" ht="15" x14ac:dyDescent="0.25">
      <c r="A67" s="478" t="s">
        <v>218</v>
      </c>
      <c r="B67" s="479"/>
      <c r="C67" s="479"/>
      <c r="D67" s="479"/>
      <c r="E67" s="479"/>
      <c r="F67" s="479"/>
      <c r="G67" s="479"/>
      <c r="H67" s="479"/>
      <c r="I67" s="480"/>
      <c r="J67" s="111">
        <v>251440.47</v>
      </c>
      <c r="K67" s="110"/>
      <c r="L67" s="110"/>
      <c r="M67" s="110"/>
      <c r="N67" s="110"/>
      <c r="O67" s="110"/>
      <c r="P67" s="110"/>
      <c r="CF67" s="109"/>
      <c r="CG67" s="89" t="s">
        <v>218</v>
      </c>
    </row>
    <row r="68" spans="1:86" s="92" customFormat="1" ht="15" x14ac:dyDescent="0.25">
      <c r="A68" s="478" t="s">
        <v>206</v>
      </c>
      <c r="B68" s="479"/>
      <c r="C68" s="479"/>
      <c r="D68" s="479"/>
      <c r="E68" s="479"/>
      <c r="F68" s="479"/>
      <c r="G68" s="479"/>
      <c r="H68" s="479"/>
      <c r="I68" s="480"/>
      <c r="J68" s="110"/>
      <c r="K68" s="110"/>
      <c r="L68" s="110"/>
      <c r="M68" s="110"/>
      <c r="N68" s="110"/>
      <c r="O68" s="110"/>
      <c r="P68" s="110"/>
      <c r="CF68" s="109"/>
      <c r="CG68" s="89" t="s">
        <v>206</v>
      </c>
    </row>
    <row r="69" spans="1:86" s="92" customFormat="1" ht="15" x14ac:dyDescent="0.25">
      <c r="A69" s="478" t="s">
        <v>212</v>
      </c>
      <c r="B69" s="479"/>
      <c r="C69" s="479"/>
      <c r="D69" s="479"/>
      <c r="E69" s="479"/>
      <c r="F69" s="479"/>
      <c r="G69" s="479"/>
      <c r="H69" s="479"/>
      <c r="I69" s="480"/>
      <c r="J69" s="111">
        <v>72763.95</v>
      </c>
      <c r="K69" s="110"/>
      <c r="L69" s="110"/>
      <c r="M69" s="110"/>
      <c r="N69" s="110"/>
      <c r="O69" s="110"/>
      <c r="P69" s="110"/>
      <c r="CF69" s="109"/>
      <c r="CG69" s="89" t="s">
        <v>212</v>
      </c>
    </row>
    <row r="70" spans="1:86" s="92" customFormat="1" ht="15" x14ac:dyDescent="0.25">
      <c r="A70" s="478" t="s">
        <v>213</v>
      </c>
      <c r="B70" s="479"/>
      <c r="C70" s="479"/>
      <c r="D70" s="479"/>
      <c r="E70" s="479"/>
      <c r="F70" s="479"/>
      <c r="G70" s="479"/>
      <c r="H70" s="479"/>
      <c r="I70" s="480"/>
      <c r="J70" s="111">
        <v>23748.58</v>
      </c>
      <c r="K70" s="110"/>
      <c r="L70" s="110"/>
      <c r="M70" s="110"/>
      <c r="N70" s="110"/>
      <c r="O70" s="110"/>
      <c r="P70" s="110"/>
      <c r="CF70" s="109"/>
      <c r="CG70" s="89" t="s">
        <v>213</v>
      </c>
    </row>
    <row r="71" spans="1:86" s="92" customFormat="1" ht="15" x14ac:dyDescent="0.25">
      <c r="A71" s="478" t="s">
        <v>214</v>
      </c>
      <c r="B71" s="479"/>
      <c r="C71" s="479"/>
      <c r="D71" s="479"/>
      <c r="E71" s="479"/>
      <c r="F71" s="479"/>
      <c r="G71" s="479"/>
      <c r="H71" s="479"/>
      <c r="I71" s="480"/>
      <c r="J71" s="111">
        <v>15330.92</v>
      </c>
      <c r="K71" s="110"/>
      <c r="L71" s="110"/>
      <c r="M71" s="110"/>
      <c r="N71" s="110"/>
      <c r="O71" s="110"/>
      <c r="P71" s="110"/>
      <c r="CF71" s="109"/>
      <c r="CG71" s="89" t="s">
        <v>214</v>
      </c>
    </row>
    <row r="72" spans="1:86" s="92" customFormat="1" ht="15" x14ac:dyDescent="0.25">
      <c r="A72" s="478" t="s">
        <v>215</v>
      </c>
      <c r="B72" s="479"/>
      <c r="C72" s="479"/>
      <c r="D72" s="479"/>
      <c r="E72" s="479"/>
      <c r="F72" s="479"/>
      <c r="G72" s="479"/>
      <c r="H72" s="479"/>
      <c r="I72" s="480"/>
      <c r="J72" s="111">
        <v>8335.66</v>
      </c>
      <c r="K72" s="110"/>
      <c r="L72" s="110"/>
      <c r="M72" s="110"/>
      <c r="N72" s="110"/>
      <c r="O72" s="110"/>
      <c r="P72" s="110"/>
      <c r="CF72" s="109"/>
      <c r="CG72" s="89" t="s">
        <v>215</v>
      </c>
    </row>
    <row r="73" spans="1:86" s="92" customFormat="1" ht="15" x14ac:dyDescent="0.25">
      <c r="A73" s="478" t="s">
        <v>216</v>
      </c>
      <c r="B73" s="479"/>
      <c r="C73" s="479"/>
      <c r="D73" s="479"/>
      <c r="E73" s="479"/>
      <c r="F73" s="479"/>
      <c r="G73" s="479"/>
      <c r="H73" s="479"/>
      <c r="I73" s="480"/>
      <c r="J73" s="111">
        <v>86332.97</v>
      </c>
      <c r="K73" s="110"/>
      <c r="L73" s="110"/>
      <c r="M73" s="110"/>
      <c r="N73" s="110"/>
      <c r="O73" s="110"/>
      <c r="P73" s="110"/>
      <c r="CF73" s="109"/>
      <c r="CG73" s="89" t="s">
        <v>216</v>
      </c>
    </row>
    <row r="74" spans="1:86" s="92" customFormat="1" ht="15" x14ac:dyDescent="0.25">
      <c r="A74" s="478" t="s">
        <v>217</v>
      </c>
      <c r="B74" s="479"/>
      <c r="C74" s="479"/>
      <c r="D74" s="479"/>
      <c r="E74" s="479"/>
      <c r="F74" s="479"/>
      <c r="G74" s="479"/>
      <c r="H74" s="479"/>
      <c r="I74" s="480"/>
      <c r="J74" s="111">
        <v>44928.39</v>
      </c>
      <c r="K74" s="110"/>
      <c r="L74" s="110"/>
      <c r="M74" s="110"/>
      <c r="N74" s="110"/>
      <c r="O74" s="110"/>
      <c r="P74" s="110"/>
      <c r="CF74" s="109"/>
      <c r="CG74" s="89" t="s">
        <v>217</v>
      </c>
    </row>
    <row r="75" spans="1:86" s="92" customFormat="1" ht="15" x14ac:dyDescent="0.25">
      <c r="A75" s="478" t="s">
        <v>320</v>
      </c>
      <c r="B75" s="479"/>
      <c r="C75" s="479"/>
      <c r="D75" s="479"/>
      <c r="E75" s="479"/>
      <c r="F75" s="479"/>
      <c r="G75" s="479"/>
      <c r="H75" s="479"/>
      <c r="I75" s="480"/>
      <c r="J75" s="111">
        <v>1521002.26</v>
      </c>
      <c r="K75" s="110"/>
      <c r="L75" s="110"/>
      <c r="M75" s="110"/>
      <c r="N75" s="110"/>
      <c r="O75" s="110"/>
      <c r="P75" s="110"/>
      <c r="CF75" s="109"/>
      <c r="CG75" s="89" t="s">
        <v>320</v>
      </c>
    </row>
    <row r="76" spans="1:86" s="92" customFormat="1" ht="15" x14ac:dyDescent="0.25">
      <c r="A76" s="478" t="s">
        <v>219</v>
      </c>
      <c r="B76" s="479"/>
      <c r="C76" s="479"/>
      <c r="D76" s="479"/>
      <c r="E76" s="479"/>
      <c r="F76" s="479"/>
      <c r="G76" s="479"/>
      <c r="H76" s="479"/>
      <c r="I76" s="480"/>
      <c r="J76" s="111">
        <v>299557.93</v>
      </c>
      <c r="K76" s="110"/>
      <c r="L76" s="110"/>
      <c r="M76" s="110"/>
      <c r="N76" s="110"/>
      <c r="O76" s="110"/>
      <c r="P76" s="110"/>
      <c r="CF76" s="109"/>
      <c r="CG76" s="89" t="s">
        <v>219</v>
      </c>
    </row>
    <row r="77" spans="1:86" s="92" customFormat="1" ht="15" x14ac:dyDescent="0.25">
      <c r="A77" s="478" t="s">
        <v>220</v>
      </c>
      <c r="B77" s="479"/>
      <c r="C77" s="479"/>
      <c r="D77" s="479"/>
      <c r="E77" s="479"/>
      <c r="F77" s="479"/>
      <c r="G77" s="479"/>
      <c r="H77" s="479"/>
      <c r="I77" s="480"/>
      <c r="J77" s="111">
        <v>300455.05</v>
      </c>
      <c r="K77" s="110"/>
      <c r="L77" s="110"/>
      <c r="M77" s="110"/>
      <c r="N77" s="110"/>
      <c r="O77" s="110"/>
      <c r="P77" s="110"/>
      <c r="CF77" s="109"/>
      <c r="CG77" s="89" t="s">
        <v>220</v>
      </c>
    </row>
    <row r="78" spans="1:86" s="92" customFormat="1" ht="15" x14ac:dyDescent="0.25">
      <c r="A78" s="478" t="s">
        <v>221</v>
      </c>
      <c r="B78" s="479"/>
      <c r="C78" s="479"/>
      <c r="D78" s="479"/>
      <c r="E78" s="479"/>
      <c r="F78" s="479"/>
      <c r="G78" s="479"/>
      <c r="H78" s="479"/>
      <c r="I78" s="480"/>
      <c r="J78" s="111">
        <v>165674.07</v>
      </c>
      <c r="K78" s="110"/>
      <c r="L78" s="110"/>
      <c r="M78" s="110"/>
      <c r="N78" s="110"/>
      <c r="O78" s="110"/>
      <c r="P78" s="110"/>
      <c r="CF78" s="109"/>
      <c r="CG78" s="89" t="s">
        <v>221</v>
      </c>
    </row>
    <row r="79" spans="1:86" s="92" customFormat="1" ht="15" x14ac:dyDescent="0.25">
      <c r="A79" s="475" t="s">
        <v>222</v>
      </c>
      <c r="B79" s="476"/>
      <c r="C79" s="476"/>
      <c r="D79" s="476"/>
      <c r="E79" s="476"/>
      <c r="F79" s="476"/>
      <c r="G79" s="476"/>
      <c r="H79" s="476"/>
      <c r="I79" s="477"/>
      <c r="J79" s="117">
        <v>2641351.09</v>
      </c>
      <c r="K79" s="112"/>
      <c r="L79" s="112"/>
      <c r="M79" s="112"/>
      <c r="N79" s="112"/>
      <c r="O79" s="116">
        <v>346.51440000000002</v>
      </c>
      <c r="P79" s="146">
        <v>36.646079999999998</v>
      </c>
      <c r="CF79" s="109"/>
      <c r="CH79" s="109" t="s">
        <v>222</v>
      </c>
    </row>
    <row r="80" spans="1:86" s="92" customFormat="1" ht="15" x14ac:dyDescent="0.25">
      <c r="A80" s="478" t="s">
        <v>223</v>
      </c>
      <c r="B80" s="479"/>
      <c r="C80" s="479"/>
      <c r="D80" s="479"/>
      <c r="E80" s="479"/>
      <c r="F80" s="479"/>
      <c r="G80" s="479"/>
      <c r="H80" s="479"/>
      <c r="I80" s="480"/>
      <c r="J80" s="110"/>
      <c r="K80" s="110"/>
      <c r="L80" s="110"/>
      <c r="M80" s="110"/>
      <c r="N80" s="110"/>
      <c r="O80" s="110"/>
      <c r="P80" s="110"/>
      <c r="CF80" s="109"/>
      <c r="CG80" s="89" t="s">
        <v>223</v>
      </c>
      <c r="CH80" s="109"/>
    </row>
    <row r="81" spans="1:87" s="92" customFormat="1" ht="15" x14ac:dyDescent="0.25">
      <c r="A81" s="478" t="s">
        <v>321</v>
      </c>
      <c r="B81" s="479"/>
      <c r="C81" s="479"/>
      <c r="D81" s="479"/>
      <c r="E81" s="479"/>
      <c r="F81" s="479"/>
      <c r="G81" s="479"/>
      <c r="H81" s="479"/>
      <c r="I81" s="480"/>
      <c r="J81" s="111">
        <v>1521002.26</v>
      </c>
      <c r="K81" s="110"/>
      <c r="L81" s="110"/>
      <c r="M81" s="110"/>
      <c r="N81" s="110"/>
      <c r="O81" s="110"/>
      <c r="P81" s="110"/>
      <c r="CF81" s="109"/>
      <c r="CG81" s="89" t="s">
        <v>321</v>
      </c>
      <c r="CH81" s="109"/>
    </row>
    <row r="82" spans="1:87" s="92" customFormat="1" ht="15" x14ac:dyDescent="0.25">
      <c r="A82" s="478" t="s">
        <v>224</v>
      </c>
      <c r="B82" s="479"/>
      <c r="C82" s="479"/>
      <c r="D82" s="479"/>
      <c r="E82" s="479"/>
      <c r="F82" s="479"/>
      <c r="G82" s="479"/>
      <c r="H82" s="114" t="s">
        <v>535</v>
      </c>
      <c r="I82" s="113"/>
      <c r="J82" s="112"/>
      <c r="K82" s="112"/>
      <c r="L82" s="112"/>
      <c r="M82" s="112"/>
      <c r="N82" s="112"/>
      <c r="O82" s="112"/>
      <c r="P82" s="112"/>
      <c r="CF82" s="109"/>
      <c r="CH82" s="109"/>
      <c r="CI82" s="89" t="s">
        <v>224</v>
      </c>
    </row>
    <row r="83" spans="1:87" s="92" customFormat="1" ht="15" x14ac:dyDescent="0.25">
      <c r="A83" s="478" t="s">
        <v>226</v>
      </c>
      <c r="B83" s="479"/>
      <c r="C83" s="479"/>
      <c r="D83" s="479"/>
      <c r="E83" s="479"/>
      <c r="F83" s="479"/>
      <c r="G83" s="479"/>
      <c r="H83" s="114" t="s">
        <v>534</v>
      </c>
      <c r="I83" s="113"/>
      <c r="J83" s="112"/>
      <c r="K83" s="112"/>
      <c r="L83" s="112"/>
      <c r="M83" s="112"/>
      <c r="N83" s="112"/>
      <c r="O83" s="112"/>
      <c r="P83" s="112"/>
      <c r="CF83" s="109"/>
      <c r="CH83" s="109"/>
      <c r="CI83" s="89" t="s">
        <v>226</v>
      </c>
    </row>
    <row r="84" spans="1:87" s="92" customFormat="1" ht="3" customHeight="1" x14ac:dyDescent="0.25">
      <c r="A84" s="108"/>
      <c r="B84" s="108"/>
      <c r="C84" s="108"/>
      <c r="D84" s="108"/>
      <c r="E84" s="108"/>
      <c r="F84" s="108"/>
      <c r="G84" s="108"/>
      <c r="H84" s="108"/>
      <c r="I84" s="108"/>
      <c r="J84" s="108"/>
      <c r="K84" s="108"/>
      <c r="L84" s="107"/>
      <c r="M84" s="107"/>
      <c r="N84" s="107"/>
      <c r="O84" s="106"/>
      <c r="P84" s="106"/>
    </row>
  </sheetData>
  <mergeCells count="84">
    <mergeCell ref="A3:D3"/>
    <mergeCell ref="L3:P3"/>
    <mergeCell ref="K26:N26"/>
    <mergeCell ref="A8:P8"/>
    <mergeCell ref="A9:P9"/>
    <mergeCell ref="A11:P11"/>
    <mergeCell ref="A12:P12"/>
    <mergeCell ref="A13:P13"/>
    <mergeCell ref="C25:E27"/>
    <mergeCell ref="F25:F27"/>
    <mergeCell ref="G25:H25"/>
    <mergeCell ref="I25:N25"/>
    <mergeCell ref="O25:O27"/>
    <mergeCell ref="P25:P27"/>
    <mergeCell ref="G26:G27"/>
    <mergeCell ref="H26:H27"/>
    <mergeCell ref="C32:E32"/>
    <mergeCell ref="C28:E28"/>
    <mergeCell ref="A29:P29"/>
    <mergeCell ref="A30:P30"/>
    <mergeCell ref="C31:E31"/>
    <mergeCell ref="A14:P14"/>
    <mergeCell ref="C15:G15"/>
    <mergeCell ref="E23:P23"/>
    <mergeCell ref="A25:A27"/>
    <mergeCell ref="B25:B27"/>
    <mergeCell ref="I26:I27"/>
    <mergeCell ref="J26:J27"/>
    <mergeCell ref="C33:E33"/>
    <mergeCell ref="C34:E34"/>
    <mergeCell ref="C45:E45"/>
    <mergeCell ref="C44:E44"/>
    <mergeCell ref="C42:E42"/>
    <mergeCell ref="A43:P43"/>
    <mergeCell ref="A40:P40"/>
    <mergeCell ref="C41:E41"/>
    <mergeCell ref="C39:E39"/>
    <mergeCell ref="C38:E38"/>
    <mergeCell ref="C37:E37"/>
    <mergeCell ref="C35:E35"/>
    <mergeCell ref="A36:P36"/>
    <mergeCell ref="C46:E46"/>
    <mergeCell ref="A57:I57"/>
    <mergeCell ref="A58:I58"/>
    <mergeCell ref="A59:I59"/>
    <mergeCell ref="A60:I60"/>
    <mergeCell ref="A51:I51"/>
    <mergeCell ref="C49:E49"/>
    <mergeCell ref="C50:E50"/>
    <mergeCell ref="C47:E47"/>
    <mergeCell ref="A48:P48"/>
    <mergeCell ref="A61:I61"/>
    <mergeCell ref="A52:I52"/>
    <mergeCell ref="A53:I53"/>
    <mergeCell ref="A54:I54"/>
    <mergeCell ref="A55:I55"/>
    <mergeCell ref="A56:I56"/>
    <mergeCell ref="A67:I67"/>
    <mergeCell ref="A68:I68"/>
    <mergeCell ref="A69:I69"/>
    <mergeCell ref="A70:I70"/>
    <mergeCell ref="A71:I71"/>
    <mergeCell ref="A62:I62"/>
    <mergeCell ref="A63:I63"/>
    <mergeCell ref="A64:I64"/>
    <mergeCell ref="A65:I65"/>
    <mergeCell ref="A66:I66"/>
    <mergeCell ref="A72:I72"/>
    <mergeCell ref="A73:I73"/>
    <mergeCell ref="A74:I74"/>
    <mergeCell ref="A75:I75"/>
    <mergeCell ref="A76:I76"/>
    <mergeCell ref="A77:I77"/>
    <mergeCell ref="A78:I78"/>
    <mergeCell ref="A79:I79"/>
    <mergeCell ref="A80:I80"/>
    <mergeCell ref="A81:I81"/>
    <mergeCell ref="A1:C1"/>
    <mergeCell ref="M1:P1"/>
    <mergeCell ref="A2:D2"/>
    <mergeCell ref="L2:P2"/>
    <mergeCell ref="N4:O4"/>
    <mergeCell ref="A82:G82"/>
    <mergeCell ref="A83:G83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78" fitToHeight="0" orientation="landscape" r:id="rId1"/>
  <headerFooter>
    <oddFooter>&amp;RСтраница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CI62"/>
  <sheetViews>
    <sheetView topLeftCell="A31" zoomScaleNormal="100" workbookViewId="0">
      <selection activeCell="I33" sqref="I33:I34"/>
    </sheetView>
  </sheetViews>
  <sheetFormatPr defaultColWidth="9.140625" defaultRowHeight="11.25" customHeight="1" x14ac:dyDescent="0.2"/>
  <cols>
    <col min="1" max="1" width="9" style="78" customWidth="1"/>
    <col min="2" max="2" width="20.140625" style="78" customWidth="1"/>
    <col min="3" max="4" width="10.42578125" style="78" customWidth="1"/>
    <col min="5" max="5" width="13.28515625" style="78" customWidth="1"/>
    <col min="6" max="6" width="8.5703125" style="78" customWidth="1"/>
    <col min="7" max="7" width="9.42578125" style="78" customWidth="1"/>
    <col min="8" max="8" width="10.140625" style="78" customWidth="1"/>
    <col min="9" max="9" width="11.85546875" style="78" customWidth="1"/>
    <col min="10" max="10" width="12.140625" style="78" customWidth="1"/>
    <col min="11" max="14" width="10.7109375" style="78" customWidth="1"/>
    <col min="15" max="16" width="11" style="78" customWidth="1"/>
    <col min="17" max="17" width="13.5703125" style="78" customWidth="1"/>
    <col min="18" max="19" width="8.7109375" style="78" customWidth="1"/>
    <col min="20" max="23" width="50" style="82" hidden="1" customWidth="1"/>
    <col min="24" max="28" width="54.140625" style="82" hidden="1" customWidth="1"/>
    <col min="29" max="60" width="180.28515625" style="84" hidden="1" customWidth="1"/>
    <col min="61" max="65" width="52.140625" style="85" hidden="1" customWidth="1"/>
    <col min="66" max="77" width="130.28515625" style="85" hidden="1" customWidth="1"/>
    <col min="78" max="79" width="180.28515625" style="83" hidden="1" customWidth="1"/>
    <col min="80" max="82" width="34.140625" style="82" hidden="1" customWidth="1"/>
    <col min="83" max="86" width="103.28515625" style="89" hidden="1" customWidth="1"/>
    <col min="87" max="87" width="81.28515625" style="89" hidden="1" customWidth="1"/>
    <col min="88" max="16384" width="9.140625" style="78"/>
  </cols>
  <sheetData>
    <row r="1" spans="1:65" s="92" customFormat="1" ht="15" x14ac:dyDescent="0.25">
      <c r="A1" s="431" t="s">
        <v>0</v>
      </c>
      <c r="B1" s="431"/>
      <c r="C1" s="431"/>
      <c r="D1" s="75"/>
      <c r="E1" s="76"/>
      <c r="F1" s="76"/>
      <c r="G1" s="76"/>
      <c r="H1" s="75"/>
      <c r="I1" s="76"/>
      <c r="J1" s="76"/>
      <c r="K1" s="75"/>
      <c r="L1" s="76"/>
      <c r="M1" s="431" t="s">
        <v>1</v>
      </c>
      <c r="N1" s="431"/>
      <c r="O1" s="431"/>
      <c r="P1" s="431"/>
    </row>
    <row r="2" spans="1:65" s="92" customFormat="1" ht="11.25" customHeight="1" x14ac:dyDescent="0.25">
      <c r="A2" s="432"/>
      <c r="B2" s="432"/>
      <c r="C2" s="432"/>
      <c r="D2" s="432"/>
      <c r="E2" s="76"/>
      <c r="F2" s="76"/>
      <c r="G2" s="77"/>
      <c r="H2" s="77"/>
      <c r="I2" s="76"/>
      <c r="J2" s="77"/>
      <c r="K2" s="77"/>
      <c r="L2" s="433"/>
      <c r="M2" s="433"/>
      <c r="N2" s="433"/>
      <c r="O2" s="433"/>
      <c r="P2" s="433"/>
    </row>
    <row r="3" spans="1:65" s="92" customFormat="1" ht="11.25" customHeight="1" x14ac:dyDescent="0.25">
      <c r="A3" s="411"/>
      <c r="B3" s="411"/>
      <c r="C3" s="411"/>
      <c r="D3" s="411"/>
      <c r="E3" s="76"/>
      <c r="F3" s="76"/>
      <c r="G3" s="77"/>
      <c r="H3" s="77"/>
      <c r="I3" s="76"/>
      <c r="J3" s="77"/>
      <c r="K3" s="77"/>
      <c r="L3" s="411"/>
      <c r="M3" s="411"/>
      <c r="N3" s="411"/>
      <c r="O3" s="411"/>
      <c r="P3" s="411"/>
    </row>
    <row r="4" spans="1:65" s="92" customFormat="1" ht="15" x14ac:dyDescent="0.25">
      <c r="A4" s="76" t="s">
        <v>406</v>
      </c>
      <c r="B4" s="78"/>
      <c r="C4" s="79"/>
      <c r="D4" s="80"/>
      <c r="E4" s="76"/>
      <c r="F4" s="76"/>
      <c r="G4" s="76"/>
      <c r="H4" s="76"/>
      <c r="I4" s="76"/>
      <c r="J4" s="76"/>
      <c r="K4" s="76"/>
      <c r="L4" s="76"/>
      <c r="M4" s="76"/>
      <c r="N4" s="434" t="s">
        <v>407</v>
      </c>
      <c r="O4" s="434"/>
      <c r="P4" s="80"/>
      <c r="T4" s="82" t="s">
        <v>2</v>
      </c>
      <c r="U4" s="82" t="s">
        <v>2</v>
      </c>
      <c r="V4" s="82" t="s">
        <v>2</v>
      </c>
      <c r="W4" s="82" t="s">
        <v>2</v>
      </c>
      <c r="X4" s="82" t="s">
        <v>2</v>
      </c>
      <c r="Y4" s="82" t="s">
        <v>2</v>
      </c>
      <c r="Z4" s="82" t="s">
        <v>2</v>
      </c>
      <c r="AA4" s="82" t="s">
        <v>2</v>
      </c>
      <c r="AB4" s="82" t="s">
        <v>2</v>
      </c>
    </row>
    <row r="5" spans="1:65" s="92" customFormat="1" ht="11.25" customHeight="1" x14ac:dyDescent="0.25">
      <c r="A5" s="76" t="s">
        <v>3</v>
      </c>
      <c r="B5" s="81"/>
      <c r="C5" s="81"/>
      <c r="D5" s="81"/>
      <c r="E5" s="76"/>
      <c r="F5" s="76"/>
      <c r="G5" s="76"/>
      <c r="H5" s="76"/>
      <c r="I5" s="76"/>
      <c r="J5" s="76"/>
      <c r="K5" s="76"/>
      <c r="L5" s="76"/>
      <c r="M5" s="76"/>
      <c r="N5" s="81"/>
      <c r="O5" s="81"/>
      <c r="P5" s="80" t="s">
        <v>3</v>
      </c>
    </row>
    <row r="6" spans="1:65" s="92" customFormat="1" ht="11.25" customHeight="1" x14ac:dyDescent="0.25">
      <c r="A6" s="76"/>
      <c r="B6" s="81"/>
      <c r="C6" s="81"/>
      <c r="D6" s="81"/>
      <c r="E6" s="76"/>
      <c r="F6" s="76"/>
      <c r="G6" s="76"/>
      <c r="H6" s="76"/>
      <c r="I6" s="76"/>
      <c r="J6" s="76"/>
      <c r="K6" s="76"/>
      <c r="L6" s="76"/>
      <c r="M6" s="76"/>
      <c r="N6" s="81"/>
      <c r="O6" s="81"/>
      <c r="P6" s="80"/>
    </row>
    <row r="7" spans="1:65" s="92" customFormat="1" ht="11.25" customHeight="1" x14ac:dyDescent="0.25">
      <c r="A7" s="76"/>
      <c r="B7" s="76"/>
      <c r="C7" s="76"/>
      <c r="D7" s="76"/>
      <c r="E7" s="76"/>
      <c r="F7" s="76"/>
      <c r="G7" s="76"/>
      <c r="H7" s="76"/>
      <c r="I7" s="76"/>
      <c r="J7" s="99"/>
      <c r="K7" s="76"/>
      <c r="L7" s="76"/>
      <c r="M7" s="76"/>
      <c r="N7" s="76"/>
      <c r="O7" s="76"/>
      <c r="P7" s="76"/>
    </row>
    <row r="8" spans="1:65" s="92" customFormat="1" ht="67.5" customHeight="1" x14ac:dyDescent="0.25">
      <c r="A8" s="500" t="s">
        <v>4</v>
      </c>
      <c r="B8" s="500"/>
      <c r="C8" s="500"/>
      <c r="D8" s="500"/>
      <c r="E8" s="500"/>
      <c r="F8" s="500"/>
      <c r="G8" s="500"/>
      <c r="H8" s="500"/>
      <c r="I8" s="500"/>
      <c r="J8" s="500"/>
      <c r="K8" s="500"/>
      <c r="L8" s="500"/>
      <c r="M8" s="500"/>
      <c r="N8" s="500"/>
      <c r="O8" s="500"/>
      <c r="P8" s="500"/>
      <c r="AC8" s="141" t="s">
        <v>4</v>
      </c>
      <c r="AD8" s="141" t="s">
        <v>2</v>
      </c>
      <c r="AE8" s="141" t="s">
        <v>2</v>
      </c>
      <c r="AF8" s="141" t="s">
        <v>2</v>
      </c>
      <c r="AG8" s="141" t="s">
        <v>2</v>
      </c>
      <c r="AH8" s="141" t="s">
        <v>2</v>
      </c>
      <c r="AI8" s="141" t="s">
        <v>2</v>
      </c>
      <c r="AJ8" s="141" t="s">
        <v>2</v>
      </c>
      <c r="AK8" s="141" t="s">
        <v>2</v>
      </c>
      <c r="AL8" s="141" t="s">
        <v>2</v>
      </c>
      <c r="AM8" s="141" t="s">
        <v>2</v>
      </c>
      <c r="AN8" s="141" t="s">
        <v>2</v>
      </c>
      <c r="AO8" s="141" t="s">
        <v>2</v>
      </c>
      <c r="AP8" s="141" t="s">
        <v>2</v>
      </c>
      <c r="AQ8" s="141" t="s">
        <v>2</v>
      </c>
      <c r="AR8" s="141" t="s">
        <v>2</v>
      </c>
    </row>
    <row r="9" spans="1:65" s="92" customFormat="1" ht="15" x14ac:dyDescent="0.25">
      <c r="A9" s="376" t="s">
        <v>5</v>
      </c>
      <c r="B9" s="376"/>
      <c r="C9" s="376"/>
      <c r="D9" s="376"/>
      <c r="E9" s="376"/>
      <c r="F9" s="376"/>
      <c r="G9" s="376"/>
      <c r="H9" s="376"/>
      <c r="I9" s="376"/>
      <c r="J9" s="376"/>
      <c r="K9" s="376"/>
      <c r="L9" s="376"/>
      <c r="M9" s="376"/>
      <c r="N9" s="376"/>
      <c r="O9" s="376"/>
      <c r="P9" s="376"/>
    </row>
    <row r="10" spans="1:65" s="92" customFormat="1" ht="15" x14ac:dyDescent="0.25">
      <c r="A10" s="142"/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O10" s="142"/>
      <c r="P10" s="142"/>
    </row>
    <row r="11" spans="1:65" s="92" customFormat="1" ht="28.5" customHeight="1" x14ac:dyDescent="0.25">
      <c r="A11" s="446" t="s">
        <v>580</v>
      </c>
      <c r="B11" s="446"/>
      <c r="C11" s="446"/>
      <c r="D11" s="446"/>
      <c r="E11" s="446"/>
      <c r="F11" s="446"/>
      <c r="G11" s="446"/>
      <c r="H11" s="446"/>
      <c r="I11" s="446"/>
      <c r="J11" s="446"/>
      <c r="K11" s="446"/>
      <c r="L11" s="446"/>
      <c r="M11" s="446"/>
      <c r="N11" s="446"/>
      <c r="O11" s="446"/>
      <c r="P11" s="446"/>
    </row>
    <row r="12" spans="1:65" s="92" customFormat="1" ht="21" customHeight="1" x14ac:dyDescent="0.25">
      <c r="A12" s="447" t="s">
        <v>6</v>
      </c>
      <c r="B12" s="447"/>
      <c r="C12" s="447"/>
      <c r="D12" s="447"/>
      <c r="E12" s="447"/>
      <c r="F12" s="447"/>
      <c r="G12" s="447"/>
      <c r="H12" s="447"/>
      <c r="I12" s="447"/>
      <c r="J12" s="447"/>
      <c r="K12" s="447"/>
      <c r="L12" s="447"/>
      <c r="M12" s="447"/>
      <c r="N12" s="447"/>
      <c r="O12" s="447"/>
      <c r="P12" s="447"/>
    </row>
    <row r="13" spans="1:65" s="92" customFormat="1" ht="30" customHeight="1" x14ac:dyDescent="0.25">
      <c r="A13" s="445" t="s">
        <v>1112</v>
      </c>
      <c r="B13" s="445"/>
      <c r="C13" s="445"/>
      <c r="D13" s="445"/>
      <c r="E13" s="445"/>
      <c r="F13" s="445"/>
      <c r="G13" s="445"/>
      <c r="H13" s="445"/>
      <c r="I13" s="445"/>
      <c r="J13" s="445"/>
      <c r="K13" s="445"/>
      <c r="L13" s="445"/>
      <c r="M13" s="445"/>
      <c r="N13" s="445"/>
      <c r="O13" s="445"/>
      <c r="P13" s="445"/>
      <c r="AS13" s="141" t="s">
        <v>579</v>
      </c>
      <c r="AT13" s="141" t="s">
        <v>2</v>
      </c>
      <c r="AU13" s="141" t="s">
        <v>2</v>
      </c>
      <c r="AV13" s="141" t="s">
        <v>2</v>
      </c>
      <c r="AW13" s="141" t="s">
        <v>2</v>
      </c>
      <c r="AX13" s="141" t="s">
        <v>2</v>
      </c>
      <c r="AY13" s="141" t="s">
        <v>2</v>
      </c>
      <c r="AZ13" s="141" t="s">
        <v>2</v>
      </c>
      <c r="BA13" s="141" t="s">
        <v>2</v>
      </c>
      <c r="BB13" s="141" t="s">
        <v>2</v>
      </c>
      <c r="BC13" s="141" t="s">
        <v>2</v>
      </c>
      <c r="BD13" s="141" t="s">
        <v>2</v>
      </c>
      <c r="BE13" s="141" t="s">
        <v>2</v>
      </c>
      <c r="BF13" s="141" t="s">
        <v>2</v>
      </c>
      <c r="BG13" s="141" t="s">
        <v>2</v>
      </c>
      <c r="BH13" s="141" t="s">
        <v>2</v>
      </c>
    </row>
    <row r="14" spans="1:65" s="92" customFormat="1" ht="15.75" customHeight="1" x14ac:dyDescent="0.25">
      <c r="A14" s="447" t="s">
        <v>8</v>
      </c>
      <c r="B14" s="447"/>
      <c r="C14" s="447"/>
      <c r="D14" s="447"/>
      <c r="E14" s="447"/>
      <c r="F14" s="447"/>
      <c r="G14" s="447"/>
      <c r="H14" s="447"/>
      <c r="I14" s="447"/>
      <c r="J14" s="447"/>
      <c r="K14" s="447"/>
      <c r="L14" s="447"/>
      <c r="M14" s="447"/>
      <c r="N14" s="447"/>
      <c r="O14" s="447"/>
      <c r="P14" s="447"/>
    </row>
    <row r="15" spans="1:65" s="92" customFormat="1" ht="15" x14ac:dyDescent="0.25">
      <c r="A15" s="76"/>
      <c r="B15" s="100" t="s">
        <v>9</v>
      </c>
      <c r="C15" s="468"/>
      <c r="D15" s="468"/>
      <c r="E15" s="468"/>
      <c r="F15" s="468"/>
      <c r="G15" s="468"/>
      <c r="H15" s="140"/>
      <c r="I15" s="140"/>
      <c r="J15" s="140"/>
      <c r="K15" s="140"/>
      <c r="L15" s="140"/>
      <c r="M15" s="140"/>
      <c r="N15" s="140"/>
      <c r="O15" s="76"/>
      <c r="P15" s="76"/>
      <c r="BI15" s="98" t="s">
        <v>578</v>
      </c>
      <c r="BJ15" s="98" t="s">
        <v>2</v>
      </c>
      <c r="BK15" s="98" t="s">
        <v>2</v>
      </c>
      <c r="BL15" s="98" t="s">
        <v>2</v>
      </c>
      <c r="BM15" s="98" t="s">
        <v>2</v>
      </c>
    </row>
    <row r="16" spans="1:65" s="92" customFormat="1" ht="12.75" customHeight="1" x14ac:dyDescent="0.25">
      <c r="B16" s="96" t="s">
        <v>10</v>
      </c>
      <c r="C16" s="96"/>
      <c r="D16" s="138"/>
      <c r="E16" s="498">
        <v>23872.880000000001</v>
      </c>
      <c r="F16" s="133" t="s">
        <v>11</v>
      </c>
      <c r="H16" s="96"/>
      <c r="I16" s="96"/>
      <c r="J16" s="96"/>
      <c r="K16" s="96"/>
      <c r="L16" s="96"/>
      <c r="M16" s="139"/>
      <c r="N16" s="96"/>
    </row>
    <row r="17" spans="1:80" s="92" customFormat="1" ht="12.75" customHeight="1" x14ac:dyDescent="0.25">
      <c r="B17" s="96" t="s">
        <v>13</v>
      </c>
      <c r="D17" s="138"/>
      <c r="E17" s="137">
        <v>9445.6</v>
      </c>
      <c r="F17" s="133" t="s">
        <v>11</v>
      </c>
      <c r="H17" s="96"/>
      <c r="I17" s="96"/>
      <c r="J17" s="96"/>
      <c r="K17" s="96"/>
      <c r="L17" s="96"/>
      <c r="M17" s="139"/>
      <c r="N17" s="96"/>
    </row>
    <row r="18" spans="1:80" s="92" customFormat="1" ht="12.75" customHeight="1" x14ac:dyDescent="0.25">
      <c r="B18" s="96" t="s">
        <v>318</v>
      </c>
      <c r="D18" s="138"/>
      <c r="E18" s="137">
        <v>14427.285</v>
      </c>
      <c r="F18" s="133" t="s">
        <v>11</v>
      </c>
      <c r="H18" s="96"/>
      <c r="I18" s="96"/>
      <c r="J18" s="96"/>
      <c r="K18" s="96"/>
      <c r="L18" s="96"/>
      <c r="M18" s="139"/>
      <c r="N18" s="96"/>
    </row>
    <row r="19" spans="1:80" s="92" customFormat="1" ht="12.75" customHeight="1" x14ac:dyDescent="0.25">
      <c r="B19" s="96" t="s">
        <v>14</v>
      </c>
      <c r="C19" s="96"/>
      <c r="D19" s="138"/>
      <c r="E19" s="137">
        <v>3655.5909999999999</v>
      </c>
      <c r="F19" s="133" t="s">
        <v>11</v>
      </c>
      <c r="H19" s="96"/>
      <c r="J19" s="96"/>
      <c r="K19" s="96"/>
      <c r="L19" s="96"/>
      <c r="M19" s="99"/>
      <c r="N19" s="91"/>
    </row>
    <row r="20" spans="1:80" s="92" customFormat="1" ht="12.75" customHeight="1" x14ac:dyDescent="0.25">
      <c r="B20" s="96" t="s">
        <v>15</v>
      </c>
      <c r="C20" s="96"/>
      <c r="D20" s="136"/>
      <c r="E20" s="135">
        <v>4063.3</v>
      </c>
      <c r="F20" s="133" t="s">
        <v>16</v>
      </c>
      <c r="H20" s="96"/>
      <c r="J20" s="96"/>
      <c r="K20" s="96"/>
      <c r="L20" s="96"/>
      <c r="M20" s="134"/>
      <c r="N20" s="133"/>
    </row>
    <row r="21" spans="1:80" s="92" customFormat="1" ht="12.75" customHeight="1" x14ac:dyDescent="0.25">
      <c r="B21" s="96" t="s">
        <v>17</v>
      </c>
      <c r="C21" s="96"/>
      <c r="D21" s="136"/>
      <c r="E21" s="135">
        <v>338.26</v>
      </c>
      <c r="F21" s="133" t="s">
        <v>16</v>
      </c>
      <c r="H21" s="96"/>
      <c r="J21" s="96"/>
      <c r="K21" s="96"/>
      <c r="L21" s="96"/>
      <c r="M21" s="134"/>
      <c r="N21" s="133"/>
    </row>
    <row r="22" spans="1:80" s="92" customFormat="1" ht="15" x14ac:dyDescent="0.25">
      <c r="A22" s="76"/>
      <c r="B22" s="100" t="s">
        <v>18</v>
      </c>
      <c r="C22" s="100"/>
      <c r="D22" s="76"/>
      <c r="E22" s="469" t="s">
        <v>567</v>
      </c>
      <c r="F22" s="469"/>
      <c r="G22" s="469"/>
      <c r="H22" s="469"/>
      <c r="I22" s="469"/>
      <c r="J22" s="469"/>
      <c r="K22" s="469"/>
      <c r="L22" s="469"/>
      <c r="M22" s="469"/>
      <c r="N22" s="469"/>
      <c r="O22" s="469"/>
      <c r="P22" s="469"/>
      <c r="BN22" s="98" t="s">
        <v>2</v>
      </c>
      <c r="BO22" s="98" t="s">
        <v>2</v>
      </c>
      <c r="BP22" s="98" t="s">
        <v>2</v>
      </c>
      <c r="BQ22" s="98" t="s">
        <v>2</v>
      </c>
      <c r="BR22" s="98" t="s">
        <v>2</v>
      </c>
      <c r="BS22" s="98" t="s">
        <v>2</v>
      </c>
      <c r="BT22" s="98" t="s">
        <v>2</v>
      </c>
      <c r="BU22" s="98" t="s">
        <v>2</v>
      </c>
      <c r="BV22" s="98" t="s">
        <v>2</v>
      </c>
      <c r="BW22" s="98" t="s">
        <v>2</v>
      </c>
      <c r="BX22" s="98" t="s">
        <v>2</v>
      </c>
      <c r="BY22" s="98" t="s">
        <v>2</v>
      </c>
    </row>
    <row r="23" spans="1:80" s="92" customFormat="1" ht="12.75" customHeight="1" x14ac:dyDescent="0.25">
      <c r="A23" s="100"/>
      <c r="B23" s="100"/>
      <c r="C23" s="76"/>
      <c r="D23" s="100"/>
      <c r="E23" s="132"/>
      <c r="F23" s="131"/>
      <c r="G23" s="130"/>
      <c r="H23" s="130"/>
      <c r="I23" s="100"/>
      <c r="J23" s="100"/>
      <c r="K23" s="100"/>
      <c r="L23" s="129"/>
      <c r="M23" s="100"/>
      <c r="N23" s="76"/>
      <c r="O23" s="76"/>
      <c r="P23" s="76"/>
    </row>
    <row r="24" spans="1:80" s="92" customFormat="1" ht="36" customHeight="1" x14ac:dyDescent="0.25">
      <c r="A24" s="470" t="s">
        <v>20</v>
      </c>
      <c r="B24" s="470" t="s">
        <v>21</v>
      </c>
      <c r="C24" s="470" t="s">
        <v>22</v>
      </c>
      <c r="D24" s="470"/>
      <c r="E24" s="470"/>
      <c r="F24" s="470" t="s">
        <v>23</v>
      </c>
      <c r="G24" s="471" t="s">
        <v>24</v>
      </c>
      <c r="H24" s="472"/>
      <c r="I24" s="470" t="s">
        <v>25</v>
      </c>
      <c r="J24" s="470"/>
      <c r="K24" s="470"/>
      <c r="L24" s="470"/>
      <c r="M24" s="470"/>
      <c r="N24" s="470"/>
      <c r="O24" s="470" t="s">
        <v>26</v>
      </c>
      <c r="P24" s="470" t="s">
        <v>27</v>
      </c>
    </row>
    <row r="25" spans="1:80" s="92" customFormat="1" ht="36.75" customHeight="1" x14ac:dyDescent="0.25">
      <c r="A25" s="470"/>
      <c r="B25" s="470"/>
      <c r="C25" s="470"/>
      <c r="D25" s="470"/>
      <c r="E25" s="470"/>
      <c r="F25" s="470"/>
      <c r="G25" s="473" t="s">
        <v>28</v>
      </c>
      <c r="H25" s="473" t="s">
        <v>29</v>
      </c>
      <c r="I25" s="470" t="s">
        <v>28</v>
      </c>
      <c r="J25" s="470" t="s">
        <v>30</v>
      </c>
      <c r="K25" s="463" t="s">
        <v>31</v>
      </c>
      <c r="L25" s="463"/>
      <c r="M25" s="463"/>
      <c r="N25" s="463"/>
      <c r="O25" s="470"/>
      <c r="P25" s="470"/>
    </row>
    <row r="26" spans="1:80" s="92" customFormat="1" ht="15" x14ac:dyDescent="0.25">
      <c r="A26" s="470"/>
      <c r="B26" s="470"/>
      <c r="C26" s="470"/>
      <c r="D26" s="470"/>
      <c r="E26" s="470"/>
      <c r="F26" s="470"/>
      <c r="G26" s="474"/>
      <c r="H26" s="474"/>
      <c r="I26" s="470"/>
      <c r="J26" s="470"/>
      <c r="K26" s="128" t="s">
        <v>32</v>
      </c>
      <c r="L26" s="128" t="s">
        <v>33</v>
      </c>
      <c r="M26" s="128" t="s">
        <v>34</v>
      </c>
      <c r="N26" s="128" t="s">
        <v>35</v>
      </c>
      <c r="O26" s="470"/>
      <c r="P26" s="470"/>
    </row>
    <row r="27" spans="1:80" s="92" customFormat="1" ht="15" x14ac:dyDescent="0.25">
      <c r="A27" s="127">
        <v>1</v>
      </c>
      <c r="B27" s="127">
        <v>2</v>
      </c>
      <c r="C27" s="463">
        <v>3</v>
      </c>
      <c r="D27" s="463"/>
      <c r="E27" s="463"/>
      <c r="F27" s="127">
        <v>4</v>
      </c>
      <c r="G27" s="127">
        <v>5</v>
      </c>
      <c r="H27" s="127">
        <v>6</v>
      </c>
      <c r="I27" s="127">
        <v>7</v>
      </c>
      <c r="J27" s="127">
        <v>8</v>
      </c>
      <c r="K27" s="127">
        <v>9</v>
      </c>
      <c r="L27" s="127">
        <v>10</v>
      </c>
      <c r="M27" s="127">
        <v>11</v>
      </c>
      <c r="N27" s="127">
        <v>12</v>
      </c>
      <c r="O27" s="127">
        <v>13</v>
      </c>
      <c r="P27" s="127">
        <v>14</v>
      </c>
    </row>
    <row r="28" spans="1:80" s="92" customFormat="1" ht="15" x14ac:dyDescent="0.25">
      <c r="A28" s="464" t="s">
        <v>836</v>
      </c>
      <c r="B28" s="464"/>
      <c r="C28" s="464"/>
      <c r="D28" s="464"/>
      <c r="E28" s="464"/>
      <c r="F28" s="464"/>
      <c r="G28" s="464"/>
      <c r="H28" s="464"/>
      <c r="I28" s="464"/>
      <c r="J28" s="464"/>
      <c r="K28" s="464"/>
      <c r="L28" s="464"/>
      <c r="M28" s="464"/>
      <c r="N28" s="464"/>
      <c r="O28" s="464"/>
      <c r="P28" s="464"/>
      <c r="BZ28" s="118" t="s">
        <v>577</v>
      </c>
    </row>
    <row r="29" spans="1:80" s="92" customFormat="1" ht="15" x14ac:dyDescent="0.25">
      <c r="A29" s="485" t="s">
        <v>556</v>
      </c>
      <c r="B29" s="485"/>
      <c r="C29" s="485"/>
      <c r="D29" s="485"/>
      <c r="E29" s="485"/>
      <c r="F29" s="485"/>
      <c r="G29" s="485"/>
      <c r="H29" s="485"/>
      <c r="I29" s="485"/>
      <c r="J29" s="485"/>
      <c r="K29" s="485"/>
      <c r="L29" s="485"/>
      <c r="M29" s="485"/>
      <c r="N29" s="485"/>
      <c r="O29" s="485"/>
      <c r="P29" s="485"/>
      <c r="BZ29" s="118"/>
      <c r="CA29" s="148" t="s">
        <v>556</v>
      </c>
    </row>
    <row r="30" spans="1:80" s="92" customFormat="1" ht="33.75" x14ac:dyDescent="0.25">
      <c r="A30" s="94" t="s">
        <v>38</v>
      </c>
      <c r="B30" s="123" t="s">
        <v>576</v>
      </c>
      <c r="C30" s="465" t="s">
        <v>575</v>
      </c>
      <c r="D30" s="466"/>
      <c r="E30" s="467"/>
      <c r="F30" s="94" t="s">
        <v>41</v>
      </c>
      <c r="G30" s="95"/>
      <c r="H30" s="122">
        <v>15</v>
      </c>
      <c r="I30" s="93">
        <v>7083.77</v>
      </c>
      <c r="J30" s="93">
        <v>72975.240000000005</v>
      </c>
      <c r="K30" s="93">
        <v>54635.32</v>
      </c>
      <c r="L30" s="93">
        <v>9530.31</v>
      </c>
      <c r="M30" s="93">
        <v>7716.9</v>
      </c>
      <c r="N30" s="93">
        <v>1092.71</v>
      </c>
      <c r="O30" s="124">
        <v>65.680000000000007</v>
      </c>
      <c r="P30" s="124">
        <v>8.36</v>
      </c>
      <c r="BZ30" s="118"/>
      <c r="CA30" s="148"/>
      <c r="CB30" s="82" t="s">
        <v>575</v>
      </c>
    </row>
    <row r="31" spans="1:80" s="92" customFormat="1" ht="15" x14ac:dyDescent="0.25">
      <c r="A31" s="485" t="s">
        <v>246</v>
      </c>
      <c r="B31" s="485"/>
      <c r="C31" s="485"/>
      <c r="D31" s="485"/>
      <c r="E31" s="485"/>
      <c r="F31" s="485"/>
      <c r="G31" s="485"/>
      <c r="H31" s="485"/>
      <c r="I31" s="485"/>
      <c r="J31" s="485"/>
      <c r="K31" s="485"/>
      <c r="L31" s="485"/>
      <c r="M31" s="485"/>
      <c r="N31" s="485"/>
      <c r="O31" s="485"/>
      <c r="P31" s="485"/>
      <c r="BZ31" s="118"/>
      <c r="CA31" s="148" t="s">
        <v>246</v>
      </c>
    </row>
    <row r="32" spans="1:80" s="92" customFormat="1" ht="22.5" x14ac:dyDescent="0.25">
      <c r="A32" s="94" t="s">
        <v>42</v>
      </c>
      <c r="B32" s="123" t="s">
        <v>835</v>
      </c>
      <c r="C32" s="465" t="s">
        <v>574</v>
      </c>
      <c r="D32" s="466"/>
      <c r="E32" s="467"/>
      <c r="F32" s="94" t="s">
        <v>41</v>
      </c>
      <c r="G32" s="95"/>
      <c r="H32" s="122">
        <v>15</v>
      </c>
      <c r="I32" s="93">
        <v>274827.89</v>
      </c>
      <c r="J32" s="93">
        <v>3900728.18</v>
      </c>
      <c r="K32" s="93">
        <v>3303380.15</v>
      </c>
      <c r="L32" s="93">
        <v>169589.58</v>
      </c>
      <c r="M32" s="93">
        <v>267944.34000000003</v>
      </c>
      <c r="N32" s="93">
        <v>159814.10999999999</v>
      </c>
      <c r="O32" s="124">
        <v>3971.27</v>
      </c>
      <c r="P32" s="120">
        <v>329.9</v>
      </c>
      <c r="BZ32" s="118"/>
      <c r="CA32" s="148"/>
      <c r="CB32" s="82" t="s">
        <v>574</v>
      </c>
    </row>
    <row r="33" spans="1:85" s="92" customFormat="1" ht="22.5" x14ac:dyDescent="0.25">
      <c r="A33" s="94" t="s">
        <v>360</v>
      </c>
      <c r="B33" s="123" t="s">
        <v>821</v>
      </c>
      <c r="C33" s="465" t="s">
        <v>573</v>
      </c>
      <c r="D33" s="466"/>
      <c r="E33" s="467"/>
      <c r="F33" s="94" t="s">
        <v>41</v>
      </c>
      <c r="G33" s="95"/>
      <c r="H33" s="122">
        <v>14</v>
      </c>
      <c r="I33" s="93">
        <v>953051</v>
      </c>
      <c r="J33" s="93">
        <v>13342714</v>
      </c>
      <c r="K33" s="121"/>
      <c r="L33" s="121"/>
      <c r="M33" s="121"/>
      <c r="N33" s="121"/>
      <c r="O33" s="119">
        <v>0</v>
      </c>
      <c r="P33" s="119">
        <v>0</v>
      </c>
      <c r="BZ33" s="118"/>
      <c r="CA33" s="148"/>
      <c r="CB33" s="82" t="s">
        <v>573</v>
      </c>
    </row>
    <row r="34" spans="1:85" s="92" customFormat="1" ht="22.5" x14ac:dyDescent="0.25">
      <c r="A34" s="94" t="s">
        <v>319</v>
      </c>
      <c r="B34" s="123" t="s">
        <v>820</v>
      </c>
      <c r="C34" s="465" t="s">
        <v>572</v>
      </c>
      <c r="D34" s="466"/>
      <c r="E34" s="467"/>
      <c r="F34" s="94" t="s">
        <v>41</v>
      </c>
      <c r="G34" s="95"/>
      <c r="H34" s="122">
        <v>1</v>
      </c>
      <c r="I34" s="93">
        <v>1084570.52</v>
      </c>
      <c r="J34" s="93">
        <v>1084570.52</v>
      </c>
      <c r="K34" s="121"/>
      <c r="L34" s="121"/>
      <c r="M34" s="121"/>
      <c r="N34" s="121"/>
      <c r="O34" s="119">
        <v>0</v>
      </c>
      <c r="P34" s="119">
        <v>0</v>
      </c>
      <c r="BZ34" s="118"/>
      <c r="CA34" s="148"/>
      <c r="CB34" s="82" t="s">
        <v>572</v>
      </c>
    </row>
    <row r="35" spans="1:85" s="92" customFormat="1" ht="33.75" x14ac:dyDescent="0.25">
      <c r="A35" s="94" t="s">
        <v>55</v>
      </c>
      <c r="B35" s="123" t="s">
        <v>819</v>
      </c>
      <c r="C35" s="465" t="s">
        <v>818</v>
      </c>
      <c r="D35" s="466"/>
      <c r="E35" s="467"/>
      <c r="F35" s="94" t="s">
        <v>41</v>
      </c>
      <c r="G35" s="95"/>
      <c r="H35" s="122">
        <v>15</v>
      </c>
      <c r="I35" s="93">
        <v>1921.32</v>
      </c>
      <c r="J35" s="93">
        <v>25373.22</v>
      </c>
      <c r="K35" s="93">
        <v>21914.58</v>
      </c>
      <c r="L35" s="121"/>
      <c r="M35" s="121"/>
      <c r="N35" s="93">
        <v>3458.64</v>
      </c>
      <c r="O35" s="124">
        <v>26.35</v>
      </c>
      <c r="P35" s="119">
        <v>0</v>
      </c>
      <c r="BZ35" s="118"/>
      <c r="CA35" s="148"/>
      <c r="CB35" s="82" t="s">
        <v>571</v>
      </c>
    </row>
    <row r="36" spans="1:85" s="92" customFormat="1" ht="15" x14ac:dyDescent="0.25">
      <c r="A36" s="475" t="s">
        <v>834</v>
      </c>
      <c r="B36" s="476"/>
      <c r="C36" s="476"/>
      <c r="D36" s="476"/>
      <c r="E36" s="476"/>
      <c r="F36" s="476"/>
      <c r="G36" s="476"/>
      <c r="H36" s="476"/>
      <c r="I36" s="477"/>
      <c r="J36" s="112"/>
      <c r="K36" s="112"/>
      <c r="L36" s="112"/>
      <c r="M36" s="112"/>
      <c r="N36" s="112"/>
      <c r="O36" s="126">
        <v>4063.2949979999999</v>
      </c>
      <c r="P36" s="126">
        <v>338.25859200000002</v>
      </c>
      <c r="BZ36" s="118"/>
      <c r="CA36" s="148"/>
      <c r="CE36" s="109" t="s">
        <v>570</v>
      </c>
    </row>
    <row r="37" spans="1:85" s="92" customFormat="1" ht="15" x14ac:dyDescent="0.25">
      <c r="A37" s="475" t="s">
        <v>204</v>
      </c>
      <c r="B37" s="476"/>
      <c r="C37" s="476"/>
      <c r="D37" s="476"/>
      <c r="E37" s="476"/>
      <c r="F37" s="476"/>
      <c r="G37" s="476"/>
      <c r="H37" s="476"/>
      <c r="I37" s="477"/>
      <c r="J37" s="112"/>
      <c r="K37" s="112"/>
      <c r="L37" s="112"/>
      <c r="M37" s="112"/>
      <c r="N37" s="112"/>
      <c r="O37" s="112"/>
      <c r="P37" s="112"/>
      <c r="CF37" s="109" t="s">
        <v>204</v>
      </c>
    </row>
    <row r="38" spans="1:85" s="92" customFormat="1" ht="15" x14ac:dyDescent="0.25">
      <c r="A38" s="478" t="s">
        <v>205</v>
      </c>
      <c r="B38" s="479"/>
      <c r="C38" s="479"/>
      <c r="D38" s="479"/>
      <c r="E38" s="479"/>
      <c r="F38" s="479"/>
      <c r="G38" s="479"/>
      <c r="H38" s="479"/>
      <c r="I38" s="480"/>
      <c r="J38" s="111">
        <v>3999076.64</v>
      </c>
      <c r="K38" s="110"/>
      <c r="L38" s="110"/>
      <c r="M38" s="110"/>
      <c r="N38" s="110"/>
      <c r="O38" s="110"/>
      <c r="P38" s="110"/>
      <c r="CF38" s="109"/>
      <c r="CG38" s="89" t="s">
        <v>205</v>
      </c>
    </row>
    <row r="39" spans="1:85" s="92" customFormat="1" ht="15" x14ac:dyDescent="0.25">
      <c r="A39" s="478" t="s">
        <v>206</v>
      </c>
      <c r="B39" s="479"/>
      <c r="C39" s="479"/>
      <c r="D39" s="479"/>
      <c r="E39" s="479"/>
      <c r="F39" s="479"/>
      <c r="G39" s="479"/>
      <c r="H39" s="479"/>
      <c r="I39" s="480"/>
      <c r="J39" s="110"/>
      <c r="K39" s="110"/>
      <c r="L39" s="110"/>
      <c r="M39" s="110"/>
      <c r="N39" s="110"/>
      <c r="O39" s="110"/>
      <c r="P39" s="110"/>
      <c r="CF39" s="109"/>
      <c r="CG39" s="89" t="s">
        <v>206</v>
      </c>
    </row>
    <row r="40" spans="1:85" s="92" customFormat="1" ht="15" x14ac:dyDescent="0.25">
      <c r="A40" s="478" t="s">
        <v>207</v>
      </c>
      <c r="B40" s="479"/>
      <c r="C40" s="479"/>
      <c r="D40" s="479"/>
      <c r="E40" s="479"/>
      <c r="F40" s="479"/>
      <c r="G40" s="479"/>
      <c r="H40" s="479"/>
      <c r="I40" s="480"/>
      <c r="J40" s="111">
        <v>3379930.05</v>
      </c>
      <c r="K40" s="110"/>
      <c r="L40" s="110"/>
      <c r="M40" s="110"/>
      <c r="N40" s="110"/>
      <c r="O40" s="110"/>
      <c r="P40" s="110"/>
      <c r="CF40" s="109"/>
      <c r="CG40" s="89" t="s">
        <v>207</v>
      </c>
    </row>
    <row r="41" spans="1:85" s="92" customFormat="1" ht="15" x14ac:dyDescent="0.25">
      <c r="A41" s="478" t="s">
        <v>208</v>
      </c>
      <c r="B41" s="479"/>
      <c r="C41" s="479"/>
      <c r="D41" s="479"/>
      <c r="E41" s="479"/>
      <c r="F41" s="479"/>
      <c r="G41" s="479"/>
      <c r="H41" s="479"/>
      <c r="I41" s="480"/>
      <c r="J41" s="111">
        <v>179119.89</v>
      </c>
      <c r="K41" s="110"/>
      <c r="L41" s="110"/>
      <c r="M41" s="110"/>
      <c r="N41" s="110"/>
      <c r="O41" s="110"/>
      <c r="P41" s="110"/>
      <c r="CF41" s="109"/>
      <c r="CG41" s="89" t="s">
        <v>208</v>
      </c>
    </row>
    <row r="42" spans="1:85" s="92" customFormat="1" ht="15" x14ac:dyDescent="0.25">
      <c r="A42" s="478" t="s">
        <v>209</v>
      </c>
      <c r="B42" s="479"/>
      <c r="C42" s="479"/>
      <c r="D42" s="479"/>
      <c r="E42" s="479"/>
      <c r="F42" s="479"/>
      <c r="G42" s="479"/>
      <c r="H42" s="479"/>
      <c r="I42" s="480"/>
      <c r="J42" s="111">
        <v>275661.24</v>
      </c>
      <c r="K42" s="110"/>
      <c r="L42" s="110"/>
      <c r="M42" s="110"/>
      <c r="N42" s="110"/>
      <c r="O42" s="110"/>
      <c r="P42" s="110"/>
      <c r="CF42" s="109"/>
      <c r="CG42" s="89" t="s">
        <v>209</v>
      </c>
    </row>
    <row r="43" spans="1:85" s="92" customFormat="1" ht="15" x14ac:dyDescent="0.25">
      <c r="A43" s="478" t="s">
        <v>210</v>
      </c>
      <c r="B43" s="479"/>
      <c r="C43" s="479"/>
      <c r="D43" s="479"/>
      <c r="E43" s="479"/>
      <c r="F43" s="479"/>
      <c r="G43" s="479"/>
      <c r="H43" s="479"/>
      <c r="I43" s="480"/>
      <c r="J43" s="111">
        <v>164365.46</v>
      </c>
      <c r="K43" s="110"/>
      <c r="L43" s="110"/>
      <c r="M43" s="110"/>
      <c r="N43" s="110"/>
      <c r="O43" s="110"/>
      <c r="P43" s="110"/>
      <c r="CF43" s="109"/>
      <c r="CG43" s="89" t="s">
        <v>210</v>
      </c>
    </row>
    <row r="44" spans="1:85" s="92" customFormat="1" ht="15" x14ac:dyDescent="0.25">
      <c r="A44" s="478" t="s">
        <v>218</v>
      </c>
      <c r="B44" s="479"/>
      <c r="C44" s="479"/>
      <c r="D44" s="479"/>
      <c r="E44" s="479"/>
      <c r="F44" s="479"/>
      <c r="G44" s="479"/>
      <c r="H44" s="479"/>
      <c r="I44" s="480"/>
      <c r="J44" s="111">
        <v>9445600.4700000007</v>
      </c>
      <c r="K44" s="110"/>
      <c r="L44" s="110"/>
      <c r="M44" s="110"/>
      <c r="N44" s="110"/>
      <c r="O44" s="110"/>
      <c r="P44" s="110"/>
      <c r="CF44" s="109"/>
      <c r="CG44" s="89" t="s">
        <v>218</v>
      </c>
    </row>
    <row r="45" spans="1:85" s="92" customFormat="1" ht="15" x14ac:dyDescent="0.25">
      <c r="A45" s="478" t="s">
        <v>206</v>
      </c>
      <c r="B45" s="479"/>
      <c r="C45" s="479"/>
      <c r="D45" s="479"/>
      <c r="E45" s="479"/>
      <c r="F45" s="479"/>
      <c r="G45" s="479"/>
      <c r="H45" s="479"/>
      <c r="I45" s="480"/>
      <c r="J45" s="110"/>
      <c r="K45" s="110"/>
      <c r="L45" s="110"/>
      <c r="M45" s="110"/>
      <c r="N45" s="110"/>
      <c r="O45" s="110"/>
      <c r="P45" s="110"/>
      <c r="CF45" s="109"/>
      <c r="CG45" s="89" t="s">
        <v>206</v>
      </c>
    </row>
    <row r="46" spans="1:85" s="92" customFormat="1" ht="15" x14ac:dyDescent="0.25">
      <c r="A46" s="478" t="s">
        <v>212</v>
      </c>
      <c r="B46" s="479"/>
      <c r="C46" s="479"/>
      <c r="D46" s="479"/>
      <c r="E46" s="479"/>
      <c r="F46" s="479"/>
      <c r="G46" s="479"/>
      <c r="H46" s="479"/>
      <c r="I46" s="480"/>
      <c r="J46" s="111">
        <v>3379930.05</v>
      </c>
      <c r="K46" s="110"/>
      <c r="L46" s="110"/>
      <c r="M46" s="110"/>
      <c r="N46" s="110"/>
      <c r="O46" s="110"/>
      <c r="P46" s="110"/>
      <c r="CF46" s="109"/>
      <c r="CG46" s="89" t="s">
        <v>212</v>
      </c>
    </row>
    <row r="47" spans="1:85" s="92" customFormat="1" ht="15" x14ac:dyDescent="0.25">
      <c r="A47" s="478" t="s">
        <v>213</v>
      </c>
      <c r="B47" s="479"/>
      <c r="C47" s="479"/>
      <c r="D47" s="479"/>
      <c r="E47" s="479"/>
      <c r="F47" s="479"/>
      <c r="G47" s="479"/>
      <c r="H47" s="479"/>
      <c r="I47" s="480"/>
      <c r="J47" s="111">
        <v>179119.89</v>
      </c>
      <c r="K47" s="110"/>
      <c r="L47" s="110"/>
      <c r="M47" s="110"/>
      <c r="N47" s="110"/>
      <c r="O47" s="110"/>
      <c r="P47" s="110"/>
      <c r="CF47" s="109"/>
      <c r="CG47" s="89" t="s">
        <v>213</v>
      </c>
    </row>
    <row r="48" spans="1:85" s="92" customFormat="1" ht="15" x14ac:dyDescent="0.25">
      <c r="A48" s="478" t="s">
        <v>214</v>
      </c>
      <c r="B48" s="479"/>
      <c r="C48" s="479"/>
      <c r="D48" s="479"/>
      <c r="E48" s="479"/>
      <c r="F48" s="479"/>
      <c r="G48" s="479"/>
      <c r="H48" s="479"/>
      <c r="I48" s="480"/>
      <c r="J48" s="111">
        <v>275661.24</v>
      </c>
      <c r="K48" s="110"/>
      <c r="L48" s="110"/>
      <c r="M48" s="110"/>
      <c r="N48" s="110"/>
      <c r="O48" s="110"/>
      <c r="P48" s="110"/>
      <c r="CF48" s="109"/>
      <c r="CG48" s="89" t="s">
        <v>214</v>
      </c>
    </row>
    <row r="49" spans="1:87" s="92" customFormat="1" ht="15" x14ac:dyDescent="0.25">
      <c r="A49" s="478" t="s">
        <v>215</v>
      </c>
      <c r="B49" s="479"/>
      <c r="C49" s="479"/>
      <c r="D49" s="479"/>
      <c r="E49" s="479"/>
      <c r="F49" s="479"/>
      <c r="G49" s="479"/>
      <c r="H49" s="479"/>
      <c r="I49" s="480"/>
      <c r="J49" s="111">
        <v>164365.46</v>
      </c>
      <c r="K49" s="110"/>
      <c r="L49" s="110"/>
      <c r="M49" s="110"/>
      <c r="N49" s="110"/>
      <c r="O49" s="110"/>
      <c r="P49" s="110"/>
      <c r="CF49" s="109"/>
      <c r="CG49" s="89" t="s">
        <v>215</v>
      </c>
    </row>
    <row r="50" spans="1:87" s="92" customFormat="1" ht="15" x14ac:dyDescent="0.25">
      <c r="A50" s="478" t="s">
        <v>216</v>
      </c>
      <c r="B50" s="479"/>
      <c r="C50" s="479"/>
      <c r="D50" s="479"/>
      <c r="E50" s="479"/>
      <c r="F50" s="479"/>
      <c r="G50" s="479"/>
      <c r="H50" s="479"/>
      <c r="I50" s="480"/>
      <c r="J50" s="111">
        <v>3582232.27</v>
      </c>
      <c r="K50" s="110"/>
      <c r="L50" s="110"/>
      <c r="M50" s="110"/>
      <c r="N50" s="110"/>
      <c r="O50" s="110"/>
      <c r="P50" s="110"/>
      <c r="CF50" s="109"/>
      <c r="CG50" s="89" t="s">
        <v>216</v>
      </c>
    </row>
    <row r="51" spans="1:87" s="92" customFormat="1" ht="15" x14ac:dyDescent="0.25">
      <c r="A51" s="478" t="s">
        <v>217</v>
      </c>
      <c r="B51" s="479"/>
      <c r="C51" s="479"/>
      <c r="D51" s="479"/>
      <c r="E51" s="479"/>
      <c r="F51" s="479"/>
      <c r="G51" s="479"/>
      <c r="H51" s="479"/>
      <c r="I51" s="480"/>
      <c r="J51" s="111">
        <v>1864351.56</v>
      </c>
      <c r="K51" s="110"/>
      <c r="L51" s="110"/>
      <c r="M51" s="110"/>
      <c r="N51" s="110"/>
      <c r="O51" s="110"/>
      <c r="P51" s="110"/>
      <c r="CF51" s="109"/>
      <c r="CG51" s="89" t="s">
        <v>217</v>
      </c>
    </row>
    <row r="52" spans="1:87" s="92" customFormat="1" ht="15" x14ac:dyDescent="0.25">
      <c r="A52" s="478" t="s">
        <v>320</v>
      </c>
      <c r="B52" s="479"/>
      <c r="C52" s="479"/>
      <c r="D52" s="479"/>
      <c r="E52" s="479"/>
      <c r="F52" s="479"/>
      <c r="G52" s="479"/>
      <c r="H52" s="479"/>
      <c r="I52" s="480"/>
      <c r="J52" s="111">
        <v>14427284.52</v>
      </c>
      <c r="K52" s="110"/>
      <c r="L52" s="110"/>
      <c r="M52" s="110"/>
      <c r="N52" s="110"/>
      <c r="O52" s="110"/>
      <c r="P52" s="110"/>
      <c r="CF52" s="109"/>
      <c r="CG52" s="89" t="s">
        <v>320</v>
      </c>
    </row>
    <row r="53" spans="1:87" s="92" customFormat="1" ht="15" x14ac:dyDescent="0.25">
      <c r="A53" s="478" t="s">
        <v>219</v>
      </c>
      <c r="B53" s="479"/>
      <c r="C53" s="479"/>
      <c r="D53" s="479"/>
      <c r="E53" s="479"/>
      <c r="F53" s="479"/>
      <c r="G53" s="479"/>
      <c r="H53" s="479"/>
      <c r="I53" s="480"/>
      <c r="J53" s="111">
        <v>3655591.29</v>
      </c>
      <c r="K53" s="110"/>
      <c r="L53" s="110"/>
      <c r="M53" s="110"/>
      <c r="N53" s="110"/>
      <c r="O53" s="110"/>
      <c r="P53" s="110"/>
      <c r="CF53" s="109"/>
      <c r="CG53" s="89" t="s">
        <v>219</v>
      </c>
    </row>
    <row r="54" spans="1:87" s="92" customFormat="1" ht="15" x14ac:dyDescent="0.25">
      <c r="A54" s="478" t="s">
        <v>220</v>
      </c>
      <c r="B54" s="479"/>
      <c r="C54" s="479"/>
      <c r="D54" s="479"/>
      <c r="E54" s="479"/>
      <c r="F54" s="479"/>
      <c r="G54" s="479"/>
      <c r="H54" s="479"/>
      <c r="I54" s="480"/>
      <c r="J54" s="111">
        <v>3582479.47</v>
      </c>
      <c r="K54" s="110"/>
      <c r="L54" s="110"/>
      <c r="M54" s="110"/>
      <c r="N54" s="110"/>
      <c r="O54" s="110"/>
      <c r="P54" s="110"/>
      <c r="CF54" s="109"/>
      <c r="CG54" s="89" t="s">
        <v>220</v>
      </c>
    </row>
    <row r="55" spans="1:87" s="92" customFormat="1" ht="15" x14ac:dyDescent="0.25">
      <c r="A55" s="478" t="s">
        <v>221</v>
      </c>
      <c r="B55" s="479"/>
      <c r="C55" s="479"/>
      <c r="D55" s="479"/>
      <c r="E55" s="479"/>
      <c r="F55" s="479"/>
      <c r="G55" s="479"/>
      <c r="H55" s="479"/>
      <c r="I55" s="480"/>
      <c r="J55" s="111">
        <v>1864351.56</v>
      </c>
      <c r="K55" s="110"/>
      <c r="L55" s="110"/>
      <c r="M55" s="110"/>
      <c r="N55" s="110"/>
      <c r="O55" s="110"/>
      <c r="P55" s="110"/>
      <c r="CF55" s="109"/>
      <c r="CG55" s="89" t="s">
        <v>221</v>
      </c>
    </row>
    <row r="56" spans="1:87" s="92" customFormat="1" ht="15" x14ac:dyDescent="0.25">
      <c r="A56" s="475" t="s">
        <v>222</v>
      </c>
      <c r="B56" s="476"/>
      <c r="C56" s="476"/>
      <c r="D56" s="476"/>
      <c r="E56" s="476"/>
      <c r="F56" s="476"/>
      <c r="G56" s="476"/>
      <c r="H56" s="476"/>
      <c r="I56" s="477"/>
      <c r="J56" s="117">
        <v>23872884.989999998</v>
      </c>
      <c r="K56" s="112"/>
      <c r="L56" s="112"/>
      <c r="M56" s="112"/>
      <c r="N56" s="112"/>
      <c r="O56" s="126">
        <v>4063.2949979999999</v>
      </c>
      <c r="P56" s="126">
        <v>338.25859200000002</v>
      </c>
      <c r="Q56" s="152"/>
      <c r="CF56" s="109"/>
      <c r="CH56" s="109" t="s">
        <v>222</v>
      </c>
    </row>
    <row r="57" spans="1:87" s="92" customFormat="1" ht="15" x14ac:dyDescent="0.25">
      <c r="A57" s="478" t="s">
        <v>223</v>
      </c>
      <c r="B57" s="479"/>
      <c r="C57" s="479"/>
      <c r="D57" s="479"/>
      <c r="E57" s="479"/>
      <c r="F57" s="479"/>
      <c r="G57" s="479"/>
      <c r="H57" s="479"/>
      <c r="I57" s="480"/>
      <c r="J57" s="110"/>
      <c r="K57" s="110"/>
      <c r="L57" s="110"/>
      <c r="M57" s="110"/>
      <c r="N57" s="110"/>
      <c r="O57" s="110"/>
      <c r="P57" s="110"/>
      <c r="CF57" s="109"/>
      <c r="CG57" s="89" t="s">
        <v>223</v>
      </c>
      <c r="CH57" s="109"/>
    </row>
    <row r="58" spans="1:87" s="92" customFormat="1" ht="15" x14ac:dyDescent="0.25">
      <c r="A58" s="478" t="s">
        <v>321</v>
      </c>
      <c r="B58" s="479"/>
      <c r="C58" s="479"/>
      <c r="D58" s="479"/>
      <c r="E58" s="479"/>
      <c r="F58" s="479"/>
      <c r="G58" s="479"/>
      <c r="H58" s="479"/>
      <c r="I58" s="480"/>
      <c r="J58" s="111">
        <v>14427284.52</v>
      </c>
      <c r="K58" s="110"/>
      <c r="L58" s="110"/>
      <c r="M58" s="110"/>
      <c r="N58" s="110"/>
      <c r="O58" s="110"/>
      <c r="P58" s="110"/>
      <c r="CF58" s="109"/>
      <c r="CG58" s="89" t="s">
        <v>321</v>
      </c>
      <c r="CH58" s="109"/>
    </row>
    <row r="59" spans="1:87" s="92" customFormat="1" ht="15" x14ac:dyDescent="0.25">
      <c r="A59" s="478" t="s">
        <v>224</v>
      </c>
      <c r="B59" s="479"/>
      <c r="C59" s="479"/>
      <c r="D59" s="479"/>
      <c r="E59" s="479"/>
      <c r="F59" s="479"/>
      <c r="G59" s="479"/>
      <c r="H59" s="114" t="s">
        <v>833</v>
      </c>
      <c r="I59" s="113"/>
      <c r="J59" s="112"/>
      <c r="K59" s="112"/>
      <c r="L59" s="112"/>
      <c r="M59" s="112"/>
      <c r="N59" s="112"/>
      <c r="O59" s="112"/>
      <c r="P59" s="112"/>
      <c r="CF59" s="109"/>
      <c r="CH59" s="109"/>
      <c r="CI59" s="89" t="s">
        <v>224</v>
      </c>
    </row>
    <row r="60" spans="1:87" s="92" customFormat="1" ht="15" x14ac:dyDescent="0.25">
      <c r="A60" s="478" t="s">
        <v>226</v>
      </c>
      <c r="B60" s="479"/>
      <c r="C60" s="479"/>
      <c r="D60" s="479"/>
      <c r="E60" s="479"/>
      <c r="F60" s="479"/>
      <c r="G60" s="479"/>
      <c r="H60" s="114" t="s">
        <v>832</v>
      </c>
      <c r="I60" s="113"/>
      <c r="J60" s="112"/>
      <c r="K60" s="112"/>
      <c r="L60" s="112"/>
      <c r="M60" s="112"/>
      <c r="N60" s="112"/>
      <c r="O60" s="112"/>
      <c r="P60" s="112"/>
      <c r="CF60" s="109"/>
      <c r="CH60" s="109"/>
      <c r="CI60" s="89" t="s">
        <v>226</v>
      </c>
    </row>
    <row r="61" spans="1:87" s="92" customFormat="1" ht="3" customHeight="1" x14ac:dyDescent="0.25">
      <c r="A61" s="108"/>
      <c r="B61" s="108"/>
      <c r="C61" s="108"/>
      <c r="D61" s="108"/>
      <c r="E61" s="108"/>
      <c r="F61" s="108"/>
      <c r="G61" s="108"/>
      <c r="H61" s="108"/>
      <c r="I61" s="108"/>
      <c r="J61" s="108"/>
      <c r="K61" s="108"/>
      <c r="L61" s="107"/>
      <c r="M61" s="107"/>
      <c r="N61" s="107"/>
      <c r="O61" s="106"/>
      <c r="P61" s="106"/>
    </row>
    <row r="62" spans="1:87" s="96" customFormat="1" ht="12.75" customHeight="1" x14ac:dyDescent="0.25">
      <c r="A62" s="481"/>
      <c r="B62" s="481"/>
      <c r="C62" s="481"/>
      <c r="D62" s="481"/>
      <c r="E62" s="481"/>
      <c r="F62" s="481"/>
      <c r="G62" s="481"/>
      <c r="H62" s="481"/>
      <c r="I62" s="481"/>
      <c r="J62" s="481"/>
      <c r="K62" s="481"/>
      <c r="L62" s="481"/>
      <c r="M62" s="481"/>
      <c r="N62" s="481"/>
      <c r="O62" s="481"/>
      <c r="P62" s="481"/>
      <c r="Q62" s="104"/>
      <c r="R62" s="92"/>
      <c r="S62" s="92"/>
      <c r="T62" s="88"/>
      <c r="U62" s="88"/>
      <c r="V62" s="88"/>
      <c r="W62" s="88"/>
      <c r="X62" s="88"/>
      <c r="Y62" s="88"/>
      <c r="Z62" s="88"/>
      <c r="AA62" s="88"/>
      <c r="AB62" s="88"/>
      <c r="AC62" s="97"/>
      <c r="AD62" s="97"/>
      <c r="AE62" s="97"/>
      <c r="AF62" s="97"/>
      <c r="AG62" s="97"/>
      <c r="AH62" s="97"/>
      <c r="AI62" s="97"/>
      <c r="AJ62" s="97"/>
      <c r="AK62" s="97"/>
      <c r="AL62" s="97"/>
      <c r="AM62" s="97"/>
      <c r="AN62" s="97"/>
      <c r="AO62" s="97"/>
      <c r="AP62" s="97"/>
      <c r="AQ62" s="97"/>
      <c r="AR62" s="97"/>
      <c r="AS62" s="97"/>
      <c r="AT62" s="97"/>
      <c r="AU62" s="97"/>
      <c r="AV62" s="97"/>
      <c r="AW62" s="97"/>
      <c r="AX62" s="97"/>
      <c r="AY62" s="97"/>
      <c r="AZ62" s="97"/>
      <c r="BA62" s="97"/>
      <c r="BB62" s="97"/>
      <c r="BC62" s="97"/>
      <c r="BD62" s="97"/>
      <c r="BE62" s="97"/>
      <c r="BF62" s="97"/>
      <c r="BG62" s="97"/>
      <c r="BH62" s="97"/>
      <c r="BI62" s="98"/>
      <c r="BJ62" s="98"/>
      <c r="BK62" s="98"/>
      <c r="BL62" s="98"/>
      <c r="BM62" s="98"/>
      <c r="BN62" s="98"/>
      <c r="BO62" s="98"/>
      <c r="BP62" s="98"/>
      <c r="BQ62" s="98"/>
      <c r="BR62" s="98"/>
      <c r="BS62" s="98"/>
      <c r="BT62" s="98"/>
      <c r="BU62" s="98"/>
      <c r="BV62" s="98"/>
      <c r="BW62" s="98"/>
      <c r="BX62" s="98"/>
      <c r="BY62" s="98"/>
      <c r="BZ62" s="102"/>
      <c r="CA62" s="102"/>
      <c r="CB62" s="88"/>
      <c r="CC62" s="88"/>
      <c r="CD62" s="88"/>
      <c r="CE62" s="101"/>
      <c r="CF62" s="101"/>
      <c r="CG62" s="101"/>
      <c r="CH62" s="101"/>
      <c r="CI62" s="101"/>
    </row>
  </sheetData>
  <mergeCells count="63">
    <mergeCell ref="A8:P8"/>
    <mergeCell ref="A9:P9"/>
    <mergeCell ref="A11:P11"/>
    <mergeCell ref="A12:P12"/>
    <mergeCell ref="A13:P13"/>
    <mergeCell ref="A14:P14"/>
    <mergeCell ref="C15:G15"/>
    <mergeCell ref="E22:P22"/>
    <mergeCell ref="A24:A26"/>
    <mergeCell ref="B24:B26"/>
    <mergeCell ref="C24:E26"/>
    <mergeCell ref="F24:F26"/>
    <mergeCell ref="G24:H24"/>
    <mergeCell ref="I24:N24"/>
    <mergeCell ref="O24:O26"/>
    <mergeCell ref="C34:E34"/>
    <mergeCell ref="C35:E35"/>
    <mergeCell ref="C33:E33"/>
    <mergeCell ref="A31:P31"/>
    <mergeCell ref="C32:E32"/>
    <mergeCell ref="C27:E27"/>
    <mergeCell ref="A28:P28"/>
    <mergeCell ref="A29:P29"/>
    <mergeCell ref="C30:E30"/>
    <mergeCell ref="P24:P26"/>
    <mergeCell ref="G25:G26"/>
    <mergeCell ref="H25:H26"/>
    <mergeCell ref="I25:I26"/>
    <mergeCell ref="J25:J26"/>
    <mergeCell ref="K25:N25"/>
    <mergeCell ref="A36:I36"/>
    <mergeCell ref="A37:I37"/>
    <mergeCell ref="A38:I38"/>
    <mergeCell ref="A39:I39"/>
    <mergeCell ref="A50:I50"/>
    <mergeCell ref="A40:I40"/>
    <mergeCell ref="A41:I41"/>
    <mergeCell ref="A42:I42"/>
    <mergeCell ref="A43:I43"/>
    <mergeCell ref="A44:I44"/>
    <mergeCell ref="A51:I51"/>
    <mergeCell ref="A52:I52"/>
    <mergeCell ref="A53:I53"/>
    <mergeCell ref="A54:I54"/>
    <mergeCell ref="A45:I45"/>
    <mergeCell ref="A46:I46"/>
    <mergeCell ref="A47:I47"/>
    <mergeCell ref="A48:I48"/>
    <mergeCell ref="A49:I49"/>
    <mergeCell ref="A60:G60"/>
    <mergeCell ref="A55:I55"/>
    <mergeCell ref="A56:I56"/>
    <mergeCell ref="A57:I57"/>
    <mergeCell ref="A58:I58"/>
    <mergeCell ref="A59:G59"/>
    <mergeCell ref="A62:P62"/>
    <mergeCell ref="A1:C1"/>
    <mergeCell ref="M1:P1"/>
    <mergeCell ref="A2:D2"/>
    <mergeCell ref="L2:P2"/>
    <mergeCell ref="N4:O4"/>
    <mergeCell ref="A3:D3"/>
    <mergeCell ref="L3:P3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78" fitToHeight="0" orientation="landscape" r:id="rId1"/>
  <headerFooter>
    <oddFooter>&amp;RСтраница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CG97"/>
  <sheetViews>
    <sheetView topLeftCell="A67" zoomScaleNormal="100" workbookViewId="0">
      <selection activeCell="C55" sqref="C55:E55"/>
    </sheetView>
  </sheetViews>
  <sheetFormatPr defaultColWidth="9.140625" defaultRowHeight="11.25" customHeight="1" x14ac:dyDescent="0.2"/>
  <cols>
    <col min="1" max="1" width="9" style="78" customWidth="1"/>
    <col min="2" max="2" width="20.140625" style="78" customWidth="1"/>
    <col min="3" max="4" width="10.42578125" style="78" customWidth="1"/>
    <col min="5" max="5" width="13.28515625" style="78" customWidth="1"/>
    <col min="6" max="6" width="9.140625" style="78" customWidth="1"/>
    <col min="7" max="7" width="9.42578125" style="78" customWidth="1"/>
    <col min="8" max="8" width="10.140625" style="78" customWidth="1"/>
    <col min="9" max="9" width="11.85546875" style="78" customWidth="1"/>
    <col min="10" max="10" width="12.140625" style="78" customWidth="1"/>
    <col min="11" max="14" width="10.7109375" style="78" customWidth="1"/>
    <col min="15" max="16" width="11" style="78" customWidth="1"/>
    <col min="17" max="19" width="8.7109375" style="78" customWidth="1"/>
    <col min="20" max="23" width="50" style="82" hidden="1" customWidth="1"/>
    <col min="24" max="28" width="54.140625" style="82" hidden="1" customWidth="1"/>
    <col min="29" max="60" width="180.28515625" style="84" hidden="1" customWidth="1"/>
    <col min="61" max="65" width="52.140625" style="85" hidden="1" customWidth="1"/>
    <col min="66" max="77" width="130.28515625" style="85" hidden="1" customWidth="1"/>
    <col min="78" max="78" width="180.28515625" style="83" hidden="1" customWidth="1"/>
    <col min="79" max="80" width="34.140625" style="82" hidden="1" customWidth="1"/>
    <col min="81" max="84" width="103.28515625" style="89" hidden="1" customWidth="1"/>
    <col min="85" max="85" width="81.28515625" style="89" hidden="1" customWidth="1"/>
    <col min="86" max="16384" width="9.140625" style="78"/>
  </cols>
  <sheetData>
    <row r="1" spans="1:65" s="92" customFormat="1" ht="15" x14ac:dyDescent="0.25">
      <c r="A1" s="76"/>
      <c r="B1" s="76"/>
      <c r="C1" s="76"/>
      <c r="D1" s="76"/>
      <c r="E1" s="76"/>
      <c r="F1" s="76"/>
      <c r="G1" s="76"/>
      <c r="H1" s="76"/>
      <c r="I1" s="76"/>
      <c r="J1" s="99"/>
      <c r="K1" s="76"/>
      <c r="L1" s="76"/>
      <c r="M1" s="76"/>
      <c r="N1" s="76"/>
      <c r="O1" s="76"/>
      <c r="P1" s="76"/>
    </row>
    <row r="2" spans="1:65" s="92" customFormat="1" ht="11.25" customHeight="1" x14ac:dyDescent="0.25">
      <c r="A2" s="431" t="s">
        <v>0</v>
      </c>
      <c r="B2" s="431"/>
      <c r="C2" s="431"/>
      <c r="D2" s="75"/>
      <c r="E2" s="76"/>
      <c r="F2" s="76"/>
      <c r="G2" s="76"/>
      <c r="H2" s="75"/>
      <c r="I2" s="76"/>
      <c r="J2" s="76"/>
      <c r="K2" s="75"/>
      <c r="L2" s="76"/>
      <c r="M2" s="431" t="s">
        <v>1</v>
      </c>
      <c r="N2" s="431"/>
      <c r="O2" s="431"/>
      <c r="P2" s="431"/>
    </row>
    <row r="3" spans="1:65" s="92" customFormat="1" ht="11.25" customHeight="1" x14ac:dyDescent="0.25">
      <c r="A3" s="432"/>
      <c r="B3" s="432"/>
      <c r="C3" s="432"/>
      <c r="D3" s="432"/>
      <c r="E3" s="76"/>
      <c r="F3" s="76"/>
      <c r="G3" s="77"/>
      <c r="H3" s="77"/>
      <c r="I3" s="76"/>
      <c r="J3" s="77"/>
      <c r="K3" s="77"/>
      <c r="L3" s="433"/>
      <c r="M3" s="433"/>
      <c r="N3" s="433"/>
      <c r="O3" s="433"/>
      <c r="P3" s="433"/>
    </row>
    <row r="4" spans="1:65" s="92" customFormat="1" ht="15" x14ac:dyDescent="0.25">
      <c r="A4" s="411"/>
      <c r="B4" s="411"/>
      <c r="C4" s="411"/>
      <c r="D4" s="411"/>
      <c r="E4" s="76"/>
      <c r="F4" s="76"/>
      <c r="G4" s="77"/>
      <c r="H4" s="77"/>
      <c r="I4" s="76"/>
      <c r="J4" s="77"/>
      <c r="K4" s="77"/>
      <c r="L4" s="411"/>
      <c r="M4" s="411"/>
      <c r="N4" s="411"/>
      <c r="O4" s="411"/>
      <c r="P4" s="411"/>
      <c r="T4" s="82" t="s">
        <v>2</v>
      </c>
      <c r="U4" s="82" t="s">
        <v>2</v>
      </c>
      <c r="V4" s="82" t="s">
        <v>2</v>
      </c>
      <c r="W4" s="82" t="s">
        <v>2</v>
      </c>
      <c r="X4" s="82" t="s">
        <v>2</v>
      </c>
      <c r="Y4" s="82" t="s">
        <v>2</v>
      </c>
      <c r="Z4" s="82" t="s">
        <v>2</v>
      </c>
      <c r="AA4" s="82" t="s">
        <v>2</v>
      </c>
      <c r="AB4" s="82" t="s">
        <v>2</v>
      </c>
    </row>
    <row r="5" spans="1:65" s="92" customFormat="1" ht="11.25" customHeight="1" x14ac:dyDescent="0.25">
      <c r="A5" s="144"/>
      <c r="B5" s="136"/>
      <c r="C5" s="145"/>
      <c r="D5" s="143"/>
      <c r="E5" s="76"/>
      <c r="F5" s="76"/>
      <c r="G5" s="76"/>
      <c r="H5" s="76"/>
      <c r="I5" s="76"/>
      <c r="J5" s="76"/>
      <c r="K5" s="76"/>
      <c r="L5" s="144"/>
      <c r="M5" s="144"/>
      <c r="N5" s="144"/>
      <c r="O5" s="144"/>
      <c r="P5" s="143"/>
    </row>
    <row r="6" spans="1:65" s="92" customFormat="1" ht="11.25" customHeight="1" x14ac:dyDescent="0.25">
      <c r="A6" s="76" t="s">
        <v>3</v>
      </c>
      <c r="B6" s="81"/>
      <c r="C6" s="81"/>
      <c r="D6" s="81"/>
      <c r="E6" s="76"/>
      <c r="F6" s="76"/>
      <c r="G6" s="76"/>
      <c r="H6" s="76"/>
      <c r="I6" s="76"/>
      <c r="J6" s="76"/>
      <c r="K6" s="76"/>
      <c r="L6" s="76"/>
      <c r="M6" s="76"/>
      <c r="N6" s="81"/>
      <c r="O6" s="81"/>
      <c r="P6" s="80" t="s">
        <v>3</v>
      </c>
    </row>
    <row r="7" spans="1:65" s="92" customFormat="1" ht="11.25" customHeight="1" x14ac:dyDescent="0.25">
      <c r="A7" s="76"/>
      <c r="B7" s="76"/>
      <c r="C7" s="76"/>
      <c r="D7" s="76"/>
      <c r="E7" s="76"/>
      <c r="F7" s="76"/>
      <c r="G7" s="76"/>
      <c r="H7" s="76"/>
      <c r="I7" s="76"/>
      <c r="J7" s="99"/>
      <c r="K7" s="76"/>
      <c r="L7" s="76"/>
      <c r="M7" s="76"/>
      <c r="N7" s="76"/>
      <c r="O7" s="76"/>
      <c r="P7" s="76"/>
    </row>
    <row r="8" spans="1:65" s="92" customFormat="1" ht="73.5" customHeight="1" x14ac:dyDescent="0.25">
      <c r="A8" s="500" t="s">
        <v>4</v>
      </c>
      <c r="B8" s="500"/>
      <c r="C8" s="500"/>
      <c r="D8" s="500"/>
      <c r="E8" s="500"/>
      <c r="F8" s="500"/>
      <c r="G8" s="500"/>
      <c r="H8" s="500"/>
      <c r="I8" s="500"/>
      <c r="J8" s="500"/>
      <c r="K8" s="500"/>
      <c r="L8" s="500"/>
      <c r="M8" s="500"/>
      <c r="N8" s="500"/>
      <c r="O8" s="500"/>
      <c r="P8" s="500"/>
      <c r="AC8" s="141" t="s">
        <v>4</v>
      </c>
      <c r="AD8" s="141" t="s">
        <v>2</v>
      </c>
      <c r="AE8" s="141" t="s">
        <v>2</v>
      </c>
      <c r="AF8" s="141" t="s">
        <v>2</v>
      </c>
      <c r="AG8" s="141" t="s">
        <v>2</v>
      </c>
      <c r="AH8" s="141" t="s">
        <v>2</v>
      </c>
      <c r="AI8" s="141" t="s">
        <v>2</v>
      </c>
      <c r="AJ8" s="141" t="s">
        <v>2</v>
      </c>
      <c r="AK8" s="141" t="s">
        <v>2</v>
      </c>
      <c r="AL8" s="141" t="s">
        <v>2</v>
      </c>
      <c r="AM8" s="141" t="s">
        <v>2</v>
      </c>
      <c r="AN8" s="141" t="s">
        <v>2</v>
      </c>
      <c r="AO8" s="141" t="s">
        <v>2</v>
      </c>
      <c r="AP8" s="141" t="s">
        <v>2</v>
      </c>
      <c r="AQ8" s="141" t="s">
        <v>2</v>
      </c>
      <c r="AR8" s="141" t="s">
        <v>2</v>
      </c>
    </row>
    <row r="9" spans="1:65" s="92" customFormat="1" ht="15" x14ac:dyDescent="0.25">
      <c r="A9" s="376" t="s">
        <v>5</v>
      </c>
      <c r="B9" s="376"/>
      <c r="C9" s="376"/>
      <c r="D9" s="376"/>
      <c r="E9" s="376"/>
      <c r="F9" s="376"/>
      <c r="G9" s="376"/>
      <c r="H9" s="376"/>
      <c r="I9" s="376"/>
      <c r="J9" s="376"/>
      <c r="K9" s="376"/>
      <c r="L9" s="376"/>
      <c r="M9" s="376"/>
      <c r="N9" s="376"/>
      <c r="O9" s="376"/>
      <c r="P9" s="376"/>
    </row>
    <row r="10" spans="1:65" s="92" customFormat="1" ht="15" x14ac:dyDescent="0.25">
      <c r="A10" s="142"/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O10" s="142"/>
      <c r="P10" s="142"/>
    </row>
    <row r="11" spans="1:65" s="92" customFormat="1" ht="28.5" customHeight="1" x14ac:dyDescent="0.25">
      <c r="A11" s="446" t="s">
        <v>525</v>
      </c>
      <c r="B11" s="446"/>
      <c r="C11" s="446"/>
      <c r="D11" s="446"/>
      <c r="E11" s="446"/>
      <c r="F11" s="446"/>
      <c r="G11" s="446"/>
      <c r="H11" s="446"/>
      <c r="I11" s="446"/>
      <c r="J11" s="446"/>
      <c r="K11" s="446"/>
      <c r="L11" s="446"/>
      <c r="M11" s="446"/>
      <c r="N11" s="446"/>
      <c r="O11" s="446"/>
      <c r="P11" s="446"/>
    </row>
    <row r="12" spans="1:65" s="92" customFormat="1" ht="21" customHeight="1" x14ac:dyDescent="0.25">
      <c r="A12" s="447" t="s">
        <v>6</v>
      </c>
      <c r="B12" s="447"/>
      <c r="C12" s="447"/>
      <c r="D12" s="447"/>
      <c r="E12" s="447"/>
      <c r="F12" s="447"/>
      <c r="G12" s="447"/>
      <c r="H12" s="447"/>
      <c r="I12" s="447"/>
      <c r="J12" s="447"/>
      <c r="K12" s="447"/>
      <c r="L12" s="447"/>
      <c r="M12" s="447"/>
      <c r="N12" s="447"/>
      <c r="O12" s="447"/>
      <c r="P12" s="447"/>
    </row>
    <row r="13" spans="1:65" s="92" customFormat="1" ht="31.5" customHeight="1" x14ac:dyDescent="0.25">
      <c r="A13" s="445" t="s">
        <v>411</v>
      </c>
      <c r="B13" s="445"/>
      <c r="C13" s="445"/>
      <c r="D13" s="445"/>
      <c r="E13" s="445"/>
      <c r="F13" s="445"/>
      <c r="G13" s="445"/>
      <c r="H13" s="445"/>
      <c r="I13" s="445"/>
      <c r="J13" s="445"/>
      <c r="K13" s="445"/>
      <c r="L13" s="445"/>
      <c r="M13" s="445"/>
      <c r="N13" s="445"/>
      <c r="O13" s="445"/>
      <c r="P13" s="445"/>
      <c r="AS13" s="141" t="s">
        <v>524</v>
      </c>
      <c r="AT13" s="141" t="s">
        <v>2</v>
      </c>
      <c r="AU13" s="141" t="s">
        <v>2</v>
      </c>
      <c r="AV13" s="141" t="s">
        <v>2</v>
      </c>
      <c r="AW13" s="141" t="s">
        <v>2</v>
      </c>
      <c r="AX13" s="141" t="s">
        <v>2</v>
      </c>
      <c r="AY13" s="141" t="s">
        <v>2</v>
      </c>
      <c r="AZ13" s="141" t="s">
        <v>2</v>
      </c>
      <c r="BA13" s="141" t="s">
        <v>2</v>
      </c>
      <c r="BB13" s="141" t="s">
        <v>2</v>
      </c>
      <c r="BC13" s="141" t="s">
        <v>2</v>
      </c>
      <c r="BD13" s="141" t="s">
        <v>2</v>
      </c>
      <c r="BE13" s="141" t="s">
        <v>2</v>
      </c>
      <c r="BF13" s="141" t="s">
        <v>2</v>
      </c>
      <c r="BG13" s="141" t="s">
        <v>2</v>
      </c>
      <c r="BH13" s="141" t="s">
        <v>2</v>
      </c>
    </row>
    <row r="14" spans="1:65" s="92" customFormat="1" ht="15.75" customHeight="1" x14ac:dyDescent="0.25">
      <c r="A14" s="447" t="s">
        <v>8</v>
      </c>
      <c r="B14" s="447"/>
      <c r="C14" s="447"/>
      <c r="D14" s="447"/>
      <c r="E14" s="447"/>
      <c r="F14" s="447"/>
      <c r="G14" s="447"/>
      <c r="H14" s="447"/>
      <c r="I14" s="447"/>
      <c r="J14" s="447"/>
      <c r="K14" s="447"/>
      <c r="L14" s="447"/>
      <c r="M14" s="447"/>
      <c r="N14" s="447"/>
      <c r="O14" s="447"/>
      <c r="P14" s="447"/>
    </row>
    <row r="15" spans="1:65" s="92" customFormat="1" ht="15" x14ac:dyDescent="0.25">
      <c r="A15" s="76"/>
      <c r="B15" s="100" t="s">
        <v>9</v>
      </c>
      <c r="C15" s="468"/>
      <c r="D15" s="468"/>
      <c r="E15" s="468"/>
      <c r="F15" s="468"/>
      <c r="G15" s="468"/>
      <c r="H15" s="140"/>
      <c r="I15" s="140"/>
      <c r="J15" s="140"/>
      <c r="K15" s="140"/>
      <c r="L15" s="140"/>
      <c r="M15" s="140"/>
      <c r="N15" s="140"/>
      <c r="O15" s="76"/>
      <c r="P15" s="76"/>
      <c r="BI15" s="98" t="s">
        <v>335</v>
      </c>
      <c r="BJ15" s="98" t="s">
        <v>2</v>
      </c>
      <c r="BK15" s="98" t="s">
        <v>2</v>
      </c>
      <c r="BL15" s="98" t="s">
        <v>2</v>
      </c>
      <c r="BM15" s="98" t="s">
        <v>2</v>
      </c>
    </row>
    <row r="16" spans="1:65" s="92" customFormat="1" ht="12.75" customHeight="1" x14ac:dyDescent="0.25">
      <c r="B16" s="96" t="s">
        <v>10</v>
      </c>
      <c r="C16" s="96"/>
      <c r="D16" s="138"/>
      <c r="E16" s="137">
        <v>817.77099999999996</v>
      </c>
      <c r="F16" s="133" t="s">
        <v>11</v>
      </c>
      <c r="H16" s="96"/>
      <c r="I16" s="96"/>
      <c r="J16" s="96"/>
      <c r="K16" s="96"/>
      <c r="L16" s="96"/>
      <c r="M16" s="139"/>
      <c r="N16" s="96"/>
    </row>
    <row r="17" spans="1:81" s="92" customFormat="1" ht="12.75" customHeight="1" x14ac:dyDescent="0.25">
      <c r="B17" s="96" t="s">
        <v>523</v>
      </c>
      <c r="D17" s="138"/>
      <c r="E17" s="137">
        <v>817.77099999999996</v>
      </c>
      <c r="F17" s="133" t="s">
        <v>11</v>
      </c>
      <c r="H17" s="96"/>
      <c r="I17" s="96"/>
      <c r="J17" s="96"/>
      <c r="K17" s="96"/>
      <c r="L17" s="96"/>
      <c r="M17" s="139"/>
      <c r="N17" s="96"/>
    </row>
    <row r="18" spans="1:81" s="92" customFormat="1" ht="12.75" customHeight="1" x14ac:dyDescent="0.25">
      <c r="B18" s="96" t="s">
        <v>14</v>
      </c>
      <c r="C18" s="96"/>
      <c r="D18" s="138"/>
      <c r="E18" s="137">
        <v>387.56900000000002</v>
      </c>
      <c r="F18" s="133" t="s">
        <v>11</v>
      </c>
      <c r="H18" s="96"/>
      <c r="J18" s="96"/>
      <c r="K18" s="96"/>
      <c r="L18" s="96"/>
      <c r="M18" s="99"/>
      <c r="N18" s="91"/>
    </row>
    <row r="19" spans="1:81" s="92" customFormat="1" ht="12.75" customHeight="1" x14ac:dyDescent="0.25">
      <c r="B19" s="96" t="s">
        <v>15</v>
      </c>
      <c r="C19" s="96"/>
      <c r="D19" s="136"/>
      <c r="E19" s="135">
        <v>360.67</v>
      </c>
      <c r="F19" s="133" t="s">
        <v>16</v>
      </c>
      <c r="H19" s="96"/>
      <c r="J19" s="96"/>
      <c r="K19" s="96"/>
      <c r="L19" s="96"/>
      <c r="M19" s="134"/>
      <c r="N19" s="133"/>
    </row>
    <row r="20" spans="1:81" s="92" customFormat="1" ht="12.75" customHeight="1" x14ac:dyDescent="0.25">
      <c r="B20" s="96" t="s">
        <v>17</v>
      </c>
      <c r="C20" s="96"/>
      <c r="D20" s="136"/>
      <c r="E20" s="135"/>
      <c r="F20" s="133" t="s">
        <v>16</v>
      </c>
      <c r="H20" s="96"/>
      <c r="J20" s="96"/>
      <c r="K20" s="96"/>
      <c r="L20" s="96"/>
      <c r="M20" s="134"/>
      <c r="N20" s="133"/>
    </row>
    <row r="21" spans="1:81" s="92" customFormat="1" ht="15" x14ac:dyDescent="0.25">
      <c r="A21" s="76"/>
      <c r="B21" s="100" t="s">
        <v>18</v>
      </c>
      <c r="C21" s="100"/>
      <c r="D21" s="76"/>
      <c r="E21" s="469" t="s">
        <v>19</v>
      </c>
      <c r="F21" s="469"/>
      <c r="G21" s="469"/>
      <c r="H21" s="469"/>
      <c r="I21" s="469"/>
      <c r="J21" s="469"/>
      <c r="K21" s="469"/>
      <c r="L21" s="469"/>
      <c r="M21" s="469"/>
      <c r="N21" s="469"/>
      <c r="O21" s="469"/>
      <c r="P21" s="469"/>
      <c r="BN21" s="98" t="s">
        <v>19</v>
      </c>
      <c r="BO21" s="98" t="s">
        <v>2</v>
      </c>
      <c r="BP21" s="98" t="s">
        <v>2</v>
      </c>
      <c r="BQ21" s="98" t="s">
        <v>2</v>
      </c>
      <c r="BR21" s="98" t="s">
        <v>2</v>
      </c>
      <c r="BS21" s="98" t="s">
        <v>2</v>
      </c>
      <c r="BT21" s="98" t="s">
        <v>2</v>
      </c>
      <c r="BU21" s="98" t="s">
        <v>2</v>
      </c>
      <c r="BV21" s="98" t="s">
        <v>2</v>
      </c>
      <c r="BW21" s="98" t="s">
        <v>2</v>
      </c>
      <c r="BX21" s="98" t="s">
        <v>2</v>
      </c>
      <c r="BY21" s="98" t="s">
        <v>2</v>
      </c>
    </row>
    <row r="22" spans="1:81" s="92" customFormat="1" ht="12.75" customHeight="1" x14ac:dyDescent="0.25">
      <c r="A22" s="100"/>
      <c r="B22" s="100"/>
      <c r="C22" s="76"/>
      <c r="D22" s="100"/>
      <c r="E22" s="132"/>
      <c r="F22" s="131"/>
      <c r="G22" s="130"/>
      <c r="H22" s="130"/>
      <c r="I22" s="100"/>
      <c r="J22" s="100"/>
      <c r="K22" s="100"/>
      <c r="L22" s="129"/>
      <c r="M22" s="100"/>
      <c r="N22" s="76"/>
      <c r="O22" s="76"/>
      <c r="P22" s="76"/>
    </row>
    <row r="23" spans="1:81" s="92" customFormat="1" ht="36" customHeight="1" x14ac:dyDescent="0.25">
      <c r="A23" s="470" t="s">
        <v>20</v>
      </c>
      <c r="B23" s="470" t="s">
        <v>21</v>
      </c>
      <c r="C23" s="470" t="s">
        <v>22</v>
      </c>
      <c r="D23" s="470"/>
      <c r="E23" s="470"/>
      <c r="F23" s="470" t="s">
        <v>23</v>
      </c>
      <c r="G23" s="471" t="s">
        <v>24</v>
      </c>
      <c r="H23" s="472"/>
      <c r="I23" s="470" t="s">
        <v>25</v>
      </c>
      <c r="J23" s="470"/>
      <c r="K23" s="470"/>
      <c r="L23" s="470"/>
      <c r="M23" s="470"/>
      <c r="N23" s="470"/>
      <c r="O23" s="470" t="s">
        <v>26</v>
      </c>
      <c r="P23" s="470" t="s">
        <v>27</v>
      </c>
    </row>
    <row r="24" spans="1:81" s="92" customFormat="1" ht="36.75" customHeight="1" x14ac:dyDescent="0.25">
      <c r="A24" s="470"/>
      <c r="B24" s="470"/>
      <c r="C24" s="470"/>
      <c r="D24" s="470"/>
      <c r="E24" s="470"/>
      <c r="F24" s="470"/>
      <c r="G24" s="473" t="s">
        <v>28</v>
      </c>
      <c r="H24" s="473" t="s">
        <v>29</v>
      </c>
      <c r="I24" s="470" t="s">
        <v>28</v>
      </c>
      <c r="J24" s="470" t="s">
        <v>30</v>
      </c>
      <c r="K24" s="463" t="s">
        <v>31</v>
      </c>
      <c r="L24" s="463"/>
      <c r="M24" s="463"/>
      <c r="N24" s="463"/>
      <c r="O24" s="470"/>
      <c r="P24" s="470"/>
    </row>
    <row r="25" spans="1:81" s="92" customFormat="1" ht="15" x14ac:dyDescent="0.25">
      <c r="A25" s="470"/>
      <c r="B25" s="470"/>
      <c r="C25" s="470"/>
      <c r="D25" s="470"/>
      <c r="E25" s="470"/>
      <c r="F25" s="470"/>
      <c r="G25" s="474"/>
      <c r="H25" s="474"/>
      <c r="I25" s="470"/>
      <c r="J25" s="470"/>
      <c r="K25" s="128" t="s">
        <v>32</v>
      </c>
      <c r="L25" s="128" t="s">
        <v>33</v>
      </c>
      <c r="M25" s="128" t="s">
        <v>34</v>
      </c>
      <c r="N25" s="128" t="s">
        <v>35</v>
      </c>
      <c r="O25" s="470"/>
      <c r="P25" s="470"/>
    </row>
    <row r="26" spans="1:81" s="92" customFormat="1" ht="15" x14ac:dyDescent="0.25">
      <c r="A26" s="127">
        <v>1</v>
      </c>
      <c r="B26" s="127">
        <v>2</v>
      </c>
      <c r="C26" s="463">
        <v>3</v>
      </c>
      <c r="D26" s="463"/>
      <c r="E26" s="463"/>
      <c r="F26" s="127">
        <v>4</v>
      </c>
      <c r="G26" s="127">
        <v>5</v>
      </c>
      <c r="H26" s="127">
        <v>6</v>
      </c>
      <c r="I26" s="127">
        <v>7</v>
      </c>
      <c r="J26" s="127">
        <v>8</v>
      </c>
      <c r="K26" s="127">
        <v>9</v>
      </c>
      <c r="L26" s="127">
        <v>10</v>
      </c>
      <c r="M26" s="127">
        <v>11</v>
      </c>
      <c r="N26" s="127">
        <v>12</v>
      </c>
      <c r="O26" s="127">
        <v>13</v>
      </c>
      <c r="P26" s="127">
        <v>14</v>
      </c>
    </row>
    <row r="27" spans="1:81" s="92" customFormat="1" ht="15" x14ac:dyDescent="0.25">
      <c r="A27" s="464" t="s">
        <v>522</v>
      </c>
      <c r="B27" s="464"/>
      <c r="C27" s="464"/>
      <c r="D27" s="464"/>
      <c r="E27" s="464"/>
      <c r="F27" s="464"/>
      <c r="G27" s="464"/>
      <c r="H27" s="464"/>
      <c r="I27" s="464"/>
      <c r="J27" s="464"/>
      <c r="K27" s="464"/>
      <c r="L27" s="464"/>
      <c r="M27" s="464"/>
      <c r="N27" s="464"/>
      <c r="O27" s="464"/>
      <c r="P27" s="464"/>
      <c r="BZ27" s="118" t="s">
        <v>522</v>
      </c>
    </row>
    <row r="28" spans="1:81" s="92" customFormat="1" ht="22.5" x14ac:dyDescent="0.25">
      <c r="A28" s="94" t="s">
        <v>38</v>
      </c>
      <c r="B28" s="123" t="s">
        <v>521</v>
      </c>
      <c r="C28" s="465" t="s">
        <v>520</v>
      </c>
      <c r="D28" s="466"/>
      <c r="E28" s="467"/>
      <c r="F28" s="94" t="s">
        <v>504</v>
      </c>
      <c r="G28" s="95"/>
      <c r="H28" s="122">
        <v>8</v>
      </c>
      <c r="I28" s="93">
        <v>1104.96</v>
      </c>
      <c r="J28" s="93">
        <v>8839.64</v>
      </c>
      <c r="K28" s="93">
        <v>8839.64</v>
      </c>
      <c r="L28" s="121"/>
      <c r="M28" s="121"/>
      <c r="N28" s="121"/>
      <c r="O28" s="119">
        <v>8</v>
      </c>
      <c r="P28" s="119">
        <v>0</v>
      </c>
      <c r="BZ28" s="118"/>
      <c r="CA28" s="82" t="s">
        <v>520</v>
      </c>
    </row>
    <row r="29" spans="1:81" s="92" customFormat="1" ht="33.75" x14ac:dyDescent="0.25">
      <c r="A29" s="94" t="s">
        <v>42</v>
      </c>
      <c r="B29" s="123" t="s">
        <v>483</v>
      </c>
      <c r="C29" s="465" t="s">
        <v>481</v>
      </c>
      <c r="D29" s="466"/>
      <c r="E29" s="467"/>
      <c r="F29" s="94" t="s">
        <v>482</v>
      </c>
      <c r="G29" s="95"/>
      <c r="H29" s="125">
        <v>0.24</v>
      </c>
      <c r="I29" s="93">
        <v>14320.22</v>
      </c>
      <c r="J29" s="93">
        <v>3436.85</v>
      </c>
      <c r="K29" s="93">
        <v>3436.85</v>
      </c>
      <c r="L29" s="121"/>
      <c r="M29" s="121"/>
      <c r="N29" s="121"/>
      <c r="O29" s="124">
        <v>3.11</v>
      </c>
      <c r="P29" s="119">
        <v>0</v>
      </c>
      <c r="BZ29" s="118"/>
      <c r="CA29" s="82" t="s">
        <v>481</v>
      </c>
    </row>
    <row r="30" spans="1:81" s="92" customFormat="1" ht="22.5" x14ac:dyDescent="0.25">
      <c r="A30" s="94" t="s">
        <v>45</v>
      </c>
      <c r="B30" s="123" t="s">
        <v>519</v>
      </c>
      <c r="C30" s="465" t="s">
        <v>518</v>
      </c>
      <c r="D30" s="466"/>
      <c r="E30" s="467"/>
      <c r="F30" s="94" t="s">
        <v>41</v>
      </c>
      <c r="G30" s="95"/>
      <c r="H30" s="122">
        <v>1</v>
      </c>
      <c r="I30" s="93">
        <v>1104.96</v>
      </c>
      <c r="J30" s="93">
        <v>1104.96</v>
      </c>
      <c r="K30" s="93">
        <v>1104.96</v>
      </c>
      <c r="L30" s="121"/>
      <c r="M30" s="121"/>
      <c r="N30" s="121"/>
      <c r="O30" s="119">
        <v>1</v>
      </c>
      <c r="P30" s="119">
        <v>0</v>
      </c>
      <c r="BZ30" s="118"/>
      <c r="CA30" s="82" t="s">
        <v>518</v>
      </c>
    </row>
    <row r="31" spans="1:81" s="92" customFormat="1" ht="22.5" x14ac:dyDescent="0.25">
      <c r="A31" s="94" t="s">
        <v>49</v>
      </c>
      <c r="B31" s="123" t="s">
        <v>517</v>
      </c>
      <c r="C31" s="465" t="s">
        <v>516</v>
      </c>
      <c r="D31" s="466"/>
      <c r="E31" s="467"/>
      <c r="F31" s="94" t="s">
        <v>504</v>
      </c>
      <c r="G31" s="95"/>
      <c r="H31" s="122">
        <v>3</v>
      </c>
      <c r="I31" s="93">
        <v>1988.92</v>
      </c>
      <c r="J31" s="93">
        <v>5966.76</v>
      </c>
      <c r="K31" s="93">
        <v>5966.76</v>
      </c>
      <c r="L31" s="121"/>
      <c r="M31" s="121"/>
      <c r="N31" s="121"/>
      <c r="O31" s="120">
        <v>5.4</v>
      </c>
      <c r="P31" s="119">
        <v>0</v>
      </c>
      <c r="BZ31" s="118"/>
      <c r="CA31" s="82" t="s">
        <v>516</v>
      </c>
    </row>
    <row r="32" spans="1:81" s="92" customFormat="1" ht="15" x14ac:dyDescent="0.25">
      <c r="A32" s="475" t="s">
        <v>515</v>
      </c>
      <c r="B32" s="476"/>
      <c r="C32" s="476"/>
      <c r="D32" s="476"/>
      <c r="E32" s="476"/>
      <c r="F32" s="476"/>
      <c r="G32" s="476"/>
      <c r="H32" s="476"/>
      <c r="I32" s="477"/>
      <c r="J32" s="112"/>
      <c r="K32" s="112"/>
      <c r="L32" s="112"/>
      <c r="M32" s="112"/>
      <c r="N32" s="112"/>
      <c r="O32" s="116">
        <v>17.510400000000001</v>
      </c>
      <c r="P32" s="115">
        <v>0</v>
      </c>
      <c r="BZ32" s="118"/>
      <c r="CC32" s="109" t="s">
        <v>515</v>
      </c>
    </row>
    <row r="33" spans="1:81" s="92" customFormat="1" ht="15" x14ac:dyDescent="0.25">
      <c r="A33" s="464" t="s">
        <v>514</v>
      </c>
      <c r="B33" s="464"/>
      <c r="C33" s="464"/>
      <c r="D33" s="464"/>
      <c r="E33" s="464"/>
      <c r="F33" s="464"/>
      <c r="G33" s="464"/>
      <c r="H33" s="464"/>
      <c r="I33" s="464"/>
      <c r="J33" s="464"/>
      <c r="K33" s="464"/>
      <c r="L33" s="464"/>
      <c r="M33" s="464"/>
      <c r="N33" s="464"/>
      <c r="O33" s="464"/>
      <c r="P33" s="464"/>
      <c r="BZ33" s="118" t="s">
        <v>514</v>
      </c>
      <c r="CC33" s="109"/>
    </row>
    <row r="34" spans="1:81" s="92" customFormat="1" ht="22.5" x14ac:dyDescent="0.25">
      <c r="A34" s="94" t="s">
        <v>55</v>
      </c>
      <c r="B34" s="123" t="s">
        <v>501</v>
      </c>
      <c r="C34" s="465" t="s">
        <v>500</v>
      </c>
      <c r="D34" s="466"/>
      <c r="E34" s="467"/>
      <c r="F34" s="94" t="s">
        <v>479</v>
      </c>
      <c r="G34" s="95"/>
      <c r="H34" s="122">
        <v>2</v>
      </c>
      <c r="I34" s="93">
        <v>906.06</v>
      </c>
      <c r="J34" s="93">
        <v>1812.12</v>
      </c>
      <c r="K34" s="93">
        <v>1812.12</v>
      </c>
      <c r="L34" s="121"/>
      <c r="M34" s="121"/>
      <c r="N34" s="121"/>
      <c r="O34" s="124">
        <v>1.64</v>
      </c>
      <c r="P34" s="119">
        <v>0</v>
      </c>
      <c r="BZ34" s="118"/>
      <c r="CA34" s="82" t="s">
        <v>500</v>
      </c>
      <c r="CC34" s="109"/>
    </row>
    <row r="35" spans="1:81" s="92" customFormat="1" ht="33.75" x14ac:dyDescent="0.25">
      <c r="A35" s="94" t="s">
        <v>59</v>
      </c>
      <c r="B35" s="123" t="s">
        <v>513</v>
      </c>
      <c r="C35" s="465" t="s">
        <v>512</v>
      </c>
      <c r="D35" s="466"/>
      <c r="E35" s="467"/>
      <c r="F35" s="94" t="s">
        <v>41</v>
      </c>
      <c r="G35" s="95"/>
      <c r="H35" s="122">
        <v>2</v>
      </c>
      <c r="I35" s="93">
        <v>7047.22</v>
      </c>
      <c r="J35" s="93">
        <v>14094.43</v>
      </c>
      <c r="K35" s="93">
        <v>14094.43</v>
      </c>
      <c r="L35" s="121"/>
      <c r="M35" s="121"/>
      <c r="N35" s="121"/>
      <c r="O35" s="120">
        <v>12.6</v>
      </c>
      <c r="P35" s="119">
        <v>0</v>
      </c>
      <c r="BZ35" s="118"/>
      <c r="CA35" s="82" t="s">
        <v>512</v>
      </c>
      <c r="CC35" s="109"/>
    </row>
    <row r="36" spans="1:81" s="92" customFormat="1" ht="15" x14ac:dyDescent="0.25">
      <c r="A36" s="475" t="s">
        <v>511</v>
      </c>
      <c r="B36" s="476"/>
      <c r="C36" s="476"/>
      <c r="D36" s="476"/>
      <c r="E36" s="476"/>
      <c r="F36" s="476"/>
      <c r="G36" s="476"/>
      <c r="H36" s="476"/>
      <c r="I36" s="477"/>
      <c r="J36" s="112"/>
      <c r="K36" s="112"/>
      <c r="L36" s="112"/>
      <c r="M36" s="112"/>
      <c r="N36" s="112"/>
      <c r="O36" s="126">
        <v>14.24</v>
      </c>
      <c r="P36" s="115">
        <v>0</v>
      </c>
      <c r="BZ36" s="118"/>
      <c r="CC36" s="109" t="s">
        <v>511</v>
      </c>
    </row>
    <row r="37" spans="1:81" s="92" customFormat="1" ht="15" x14ac:dyDescent="0.25">
      <c r="A37" s="464" t="s">
        <v>510</v>
      </c>
      <c r="B37" s="464"/>
      <c r="C37" s="464"/>
      <c r="D37" s="464"/>
      <c r="E37" s="464"/>
      <c r="F37" s="464"/>
      <c r="G37" s="464"/>
      <c r="H37" s="464"/>
      <c r="I37" s="464"/>
      <c r="J37" s="464"/>
      <c r="K37" s="464"/>
      <c r="L37" s="464"/>
      <c r="M37" s="464"/>
      <c r="N37" s="464"/>
      <c r="O37" s="464"/>
      <c r="P37" s="464"/>
      <c r="BZ37" s="118" t="s">
        <v>510</v>
      </c>
      <c r="CC37" s="109"/>
    </row>
    <row r="38" spans="1:81" s="92" customFormat="1" ht="33.75" x14ac:dyDescent="0.25">
      <c r="A38" s="94" t="s">
        <v>247</v>
      </c>
      <c r="B38" s="123" t="s">
        <v>483</v>
      </c>
      <c r="C38" s="465" t="s">
        <v>481</v>
      </c>
      <c r="D38" s="466"/>
      <c r="E38" s="467"/>
      <c r="F38" s="94" t="s">
        <v>482</v>
      </c>
      <c r="G38" s="95"/>
      <c r="H38" s="125">
        <v>0.24</v>
      </c>
      <c r="I38" s="93">
        <v>14320.22</v>
      </c>
      <c r="J38" s="93">
        <v>3436.85</v>
      </c>
      <c r="K38" s="93">
        <v>3436.85</v>
      </c>
      <c r="L38" s="121"/>
      <c r="M38" s="121"/>
      <c r="N38" s="121"/>
      <c r="O38" s="124">
        <v>3.11</v>
      </c>
      <c r="P38" s="119">
        <v>0</v>
      </c>
      <c r="BZ38" s="118"/>
      <c r="CA38" s="82" t="s">
        <v>481</v>
      </c>
      <c r="CC38" s="109"/>
    </row>
    <row r="39" spans="1:81" s="92" customFormat="1" ht="22.5" x14ac:dyDescent="0.25">
      <c r="A39" s="94" t="s">
        <v>62</v>
      </c>
      <c r="B39" s="123" t="s">
        <v>507</v>
      </c>
      <c r="C39" s="465" t="s">
        <v>506</v>
      </c>
      <c r="D39" s="466"/>
      <c r="E39" s="467"/>
      <c r="F39" s="94" t="s">
        <v>504</v>
      </c>
      <c r="G39" s="95"/>
      <c r="H39" s="122">
        <v>3</v>
      </c>
      <c r="I39" s="93">
        <v>1790.03</v>
      </c>
      <c r="J39" s="93">
        <v>5370.08</v>
      </c>
      <c r="K39" s="93">
        <v>5370.08</v>
      </c>
      <c r="L39" s="121"/>
      <c r="M39" s="121"/>
      <c r="N39" s="121"/>
      <c r="O39" s="124">
        <v>4.8600000000000003</v>
      </c>
      <c r="P39" s="119">
        <v>0</v>
      </c>
      <c r="BZ39" s="118"/>
      <c r="CA39" s="82" t="s">
        <v>506</v>
      </c>
      <c r="CC39" s="109"/>
    </row>
    <row r="40" spans="1:81" s="92" customFormat="1" ht="22.5" x14ac:dyDescent="0.25">
      <c r="A40" s="94" t="s">
        <v>66</v>
      </c>
      <c r="B40" s="123" t="s">
        <v>505</v>
      </c>
      <c r="C40" s="465" t="s">
        <v>503</v>
      </c>
      <c r="D40" s="466"/>
      <c r="E40" s="467"/>
      <c r="F40" s="94" t="s">
        <v>504</v>
      </c>
      <c r="G40" s="95"/>
      <c r="H40" s="122">
        <v>18</v>
      </c>
      <c r="I40" s="93">
        <v>1790.03</v>
      </c>
      <c r="J40" s="93">
        <v>32220.48</v>
      </c>
      <c r="K40" s="93">
        <v>32220.48</v>
      </c>
      <c r="L40" s="121"/>
      <c r="M40" s="121"/>
      <c r="N40" s="121"/>
      <c r="O40" s="124">
        <v>29.16</v>
      </c>
      <c r="P40" s="119">
        <v>0</v>
      </c>
      <c r="BZ40" s="118"/>
      <c r="CA40" s="82" t="s">
        <v>503</v>
      </c>
      <c r="CC40" s="109"/>
    </row>
    <row r="41" spans="1:81" s="92" customFormat="1" ht="22.5" x14ac:dyDescent="0.25">
      <c r="A41" s="94" t="s">
        <v>254</v>
      </c>
      <c r="B41" s="123" t="s">
        <v>480</v>
      </c>
      <c r="C41" s="465" t="s">
        <v>502</v>
      </c>
      <c r="D41" s="466"/>
      <c r="E41" s="467"/>
      <c r="F41" s="94" t="s">
        <v>479</v>
      </c>
      <c r="G41" s="95"/>
      <c r="H41" s="122">
        <v>9</v>
      </c>
      <c r="I41" s="93">
        <v>2829.18</v>
      </c>
      <c r="J41" s="93">
        <v>25462.560000000001</v>
      </c>
      <c r="K41" s="93">
        <v>25462.560000000001</v>
      </c>
      <c r="L41" s="121"/>
      <c r="M41" s="121"/>
      <c r="N41" s="121"/>
      <c r="O41" s="120">
        <v>24.3</v>
      </c>
      <c r="P41" s="119">
        <v>0</v>
      </c>
      <c r="BZ41" s="118"/>
      <c r="CA41" s="82" t="s">
        <v>502</v>
      </c>
      <c r="CC41" s="109"/>
    </row>
    <row r="42" spans="1:81" s="92" customFormat="1" ht="22.5" x14ac:dyDescent="0.25">
      <c r="A42" s="94" t="s">
        <v>69</v>
      </c>
      <c r="B42" s="123" t="s">
        <v>501</v>
      </c>
      <c r="C42" s="465" t="s">
        <v>500</v>
      </c>
      <c r="D42" s="466"/>
      <c r="E42" s="467"/>
      <c r="F42" s="94" t="s">
        <v>479</v>
      </c>
      <c r="G42" s="95"/>
      <c r="H42" s="122">
        <v>3</v>
      </c>
      <c r="I42" s="93">
        <v>906.06</v>
      </c>
      <c r="J42" s="93">
        <v>2718.19</v>
      </c>
      <c r="K42" s="93">
        <v>2718.19</v>
      </c>
      <c r="L42" s="121"/>
      <c r="M42" s="121"/>
      <c r="N42" s="121"/>
      <c r="O42" s="124">
        <v>2.46</v>
      </c>
      <c r="P42" s="119">
        <v>0</v>
      </c>
      <c r="BZ42" s="118"/>
      <c r="CA42" s="82" t="s">
        <v>500</v>
      </c>
      <c r="CC42" s="109"/>
    </row>
    <row r="43" spans="1:81" s="92" customFormat="1" ht="33.75" x14ac:dyDescent="0.25">
      <c r="A43" s="94" t="s">
        <v>72</v>
      </c>
      <c r="B43" s="123" t="s">
        <v>499</v>
      </c>
      <c r="C43" s="465" t="s">
        <v>498</v>
      </c>
      <c r="D43" s="466"/>
      <c r="E43" s="467"/>
      <c r="F43" s="94" t="s">
        <v>41</v>
      </c>
      <c r="G43" s="95"/>
      <c r="H43" s="122">
        <v>3</v>
      </c>
      <c r="I43" s="93">
        <v>12080.94</v>
      </c>
      <c r="J43" s="93">
        <v>36242.839999999997</v>
      </c>
      <c r="K43" s="93">
        <v>36242.839999999997</v>
      </c>
      <c r="L43" s="121"/>
      <c r="M43" s="121"/>
      <c r="N43" s="121"/>
      <c r="O43" s="120">
        <v>32.4</v>
      </c>
      <c r="P43" s="119">
        <v>0</v>
      </c>
      <c r="BZ43" s="118"/>
      <c r="CA43" s="82" t="s">
        <v>498</v>
      </c>
      <c r="CC43" s="109"/>
    </row>
    <row r="44" spans="1:81" s="92" customFormat="1" ht="45" x14ac:dyDescent="0.25">
      <c r="A44" s="94" t="s">
        <v>73</v>
      </c>
      <c r="B44" s="123" t="s">
        <v>497</v>
      </c>
      <c r="C44" s="465" t="s">
        <v>496</v>
      </c>
      <c r="D44" s="466"/>
      <c r="E44" s="467"/>
      <c r="F44" s="94" t="s">
        <v>41</v>
      </c>
      <c r="G44" s="95"/>
      <c r="H44" s="122">
        <v>12</v>
      </c>
      <c r="I44" s="93">
        <v>2927.51</v>
      </c>
      <c r="J44" s="93">
        <v>35130.019999999997</v>
      </c>
      <c r="K44" s="93">
        <v>35130.019999999997</v>
      </c>
      <c r="L44" s="121"/>
      <c r="M44" s="121"/>
      <c r="N44" s="121"/>
      <c r="O44" s="120">
        <v>43.2</v>
      </c>
      <c r="P44" s="119">
        <v>0</v>
      </c>
      <c r="BZ44" s="118"/>
      <c r="CA44" s="82" t="s">
        <v>496</v>
      </c>
      <c r="CC44" s="109"/>
    </row>
    <row r="45" spans="1:81" s="92" customFormat="1" ht="45" x14ac:dyDescent="0.25">
      <c r="A45" s="94" t="s">
        <v>265</v>
      </c>
      <c r="B45" s="123" t="s">
        <v>495</v>
      </c>
      <c r="C45" s="465" t="s">
        <v>494</v>
      </c>
      <c r="D45" s="466"/>
      <c r="E45" s="467"/>
      <c r="F45" s="94" t="s">
        <v>41</v>
      </c>
      <c r="G45" s="95"/>
      <c r="H45" s="122">
        <v>3</v>
      </c>
      <c r="I45" s="93">
        <v>2195.63</v>
      </c>
      <c r="J45" s="93">
        <v>6586.88</v>
      </c>
      <c r="K45" s="93">
        <v>6586.88</v>
      </c>
      <c r="L45" s="121"/>
      <c r="M45" s="121"/>
      <c r="N45" s="121"/>
      <c r="O45" s="120">
        <v>8.1</v>
      </c>
      <c r="P45" s="119">
        <v>0</v>
      </c>
      <c r="BZ45" s="118"/>
      <c r="CA45" s="82" t="s">
        <v>494</v>
      </c>
      <c r="CC45" s="109"/>
    </row>
    <row r="46" spans="1:81" s="92" customFormat="1" ht="45" x14ac:dyDescent="0.25">
      <c r="A46" s="94" t="s">
        <v>76</v>
      </c>
      <c r="B46" s="123" t="s">
        <v>493</v>
      </c>
      <c r="C46" s="465" t="s">
        <v>491</v>
      </c>
      <c r="D46" s="466"/>
      <c r="E46" s="467"/>
      <c r="F46" s="94" t="s">
        <v>492</v>
      </c>
      <c r="G46" s="95"/>
      <c r="H46" s="122">
        <v>3</v>
      </c>
      <c r="I46" s="93">
        <v>16386.830000000002</v>
      </c>
      <c r="J46" s="93">
        <v>49160.480000000003</v>
      </c>
      <c r="K46" s="93">
        <v>49160.480000000003</v>
      </c>
      <c r="L46" s="121"/>
      <c r="M46" s="121"/>
      <c r="N46" s="121"/>
      <c r="O46" s="120">
        <v>40.200000000000003</v>
      </c>
      <c r="P46" s="119">
        <v>0</v>
      </c>
      <c r="BZ46" s="118"/>
      <c r="CA46" s="82" t="s">
        <v>491</v>
      </c>
      <c r="CC46" s="109"/>
    </row>
    <row r="47" spans="1:81" s="92" customFormat="1" ht="56.25" x14ac:dyDescent="0.25">
      <c r="A47" s="94" t="s">
        <v>77</v>
      </c>
      <c r="B47" s="123" t="s">
        <v>490</v>
      </c>
      <c r="C47" s="465" t="s">
        <v>488</v>
      </c>
      <c r="D47" s="466"/>
      <c r="E47" s="467"/>
      <c r="F47" s="94" t="s">
        <v>489</v>
      </c>
      <c r="G47" s="95"/>
      <c r="H47" s="122">
        <v>6</v>
      </c>
      <c r="I47" s="93">
        <v>7887.69</v>
      </c>
      <c r="J47" s="93">
        <v>47326.14</v>
      </c>
      <c r="K47" s="93">
        <v>47326.14</v>
      </c>
      <c r="L47" s="121"/>
      <c r="M47" s="121"/>
      <c r="N47" s="121"/>
      <c r="O47" s="120">
        <v>38.700000000000003</v>
      </c>
      <c r="P47" s="119">
        <v>0</v>
      </c>
      <c r="BZ47" s="118"/>
      <c r="CA47" s="82" t="s">
        <v>488</v>
      </c>
      <c r="CC47" s="109"/>
    </row>
    <row r="48" spans="1:81" s="92" customFormat="1" ht="15" x14ac:dyDescent="0.25">
      <c r="A48" s="475" t="s">
        <v>509</v>
      </c>
      <c r="B48" s="476"/>
      <c r="C48" s="476"/>
      <c r="D48" s="476"/>
      <c r="E48" s="476"/>
      <c r="F48" s="476"/>
      <c r="G48" s="476"/>
      <c r="H48" s="476"/>
      <c r="I48" s="477"/>
      <c r="J48" s="112"/>
      <c r="K48" s="112"/>
      <c r="L48" s="112"/>
      <c r="M48" s="112"/>
      <c r="N48" s="112"/>
      <c r="O48" s="116">
        <v>226.49039999999999</v>
      </c>
      <c r="P48" s="115">
        <v>0</v>
      </c>
      <c r="BZ48" s="118"/>
      <c r="CC48" s="109" t="s">
        <v>509</v>
      </c>
    </row>
    <row r="49" spans="1:81" s="92" customFormat="1" ht="15" x14ac:dyDescent="0.25">
      <c r="A49" s="464" t="s">
        <v>508</v>
      </c>
      <c r="B49" s="464"/>
      <c r="C49" s="464"/>
      <c r="D49" s="464"/>
      <c r="E49" s="464"/>
      <c r="F49" s="464"/>
      <c r="G49" s="464"/>
      <c r="H49" s="464"/>
      <c r="I49" s="464"/>
      <c r="J49" s="464"/>
      <c r="K49" s="464"/>
      <c r="L49" s="464"/>
      <c r="M49" s="464"/>
      <c r="N49" s="464"/>
      <c r="O49" s="464"/>
      <c r="P49" s="464"/>
      <c r="BZ49" s="118" t="s">
        <v>508</v>
      </c>
      <c r="CC49" s="109"/>
    </row>
    <row r="50" spans="1:81" s="92" customFormat="1" ht="33.75" x14ac:dyDescent="0.25">
      <c r="A50" s="94" t="s">
        <v>79</v>
      </c>
      <c r="B50" s="123" t="s">
        <v>483</v>
      </c>
      <c r="C50" s="465" t="s">
        <v>481</v>
      </c>
      <c r="D50" s="466"/>
      <c r="E50" s="467"/>
      <c r="F50" s="94" t="s">
        <v>482</v>
      </c>
      <c r="G50" s="95"/>
      <c r="H50" s="125">
        <v>0.08</v>
      </c>
      <c r="I50" s="93">
        <v>14320.22</v>
      </c>
      <c r="J50" s="93">
        <v>1145.6099999999999</v>
      </c>
      <c r="K50" s="93">
        <v>1145.6099999999999</v>
      </c>
      <c r="L50" s="121"/>
      <c r="M50" s="121"/>
      <c r="N50" s="121"/>
      <c r="O50" s="124">
        <v>1.04</v>
      </c>
      <c r="P50" s="119">
        <v>0</v>
      </c>
      <c r="BZ50" s="118"/>
      <c r="CA50" s="82" t="s">
        <v>481</v>
      </c>
      <c r="CC50" s="109"/>
    </row>
    <row r="51" spans="1:81" s="92" customFormat="1" ht="22.5" x14ac:dyDescent="0.25">
      <c r="A51" s="94" t="s">
        <v>83</v>
      </c>
      <c r="B51" s="123" t="s">
        <v>507</v>
      </c>
      <c r="C51" s="465" t="s">
        <v>506</v>
      </c>
      <c r="D51" s="466"/>
      <c r="E51" s="467"/>
      <c r="F51" s="94" t="s">
        <v>504</v>
      </c>
      <c r="G51" s="95"/>
      <c r="H51" s="122">
        <v>1</v>
      </c>
      <c r="I51" s="93">
        <v>1790.03</v>
      </c>
      <c r="J51" s="93">
        <v>1790.03</v>
      </c>
      <c r="K51" s="93">
        <v>1790.03</v>
      </c>
      <c r="L51" s="121"/>
      <c r="M51" s="121"/>
      <c r="N51" s="121"/>
      <c r="O51" s="124">
        <v>1.62</v>
      </c>
      <c r="P51" s="119">
        <v>0</v>
      </c>
      <c r="BZ51" s="118"/>
      <c r="CA51" s="82" t="s">
        <v>506</v>
      </c>
      <c r="CC51" s="109"/>
    </row>
    <row r="52" spans="1:81" s="92" customFormat="1" ht="22.5" x14ac:dyDescent="0.25">
      <c r="A52" s="94" t="s">
        <v>86</v>
      </c>
      <c r="B52" s="123" t="s">
        <v>505</v>
      </c>
      <c r="C52" s="465" t="s">
        <v>503</v>
      </c>
      <c r="D52" s="466"/>
      <c r="E52" s="467"/>
      <c r="F52" s="94" t="s">
        <v>504</v>
      </c>
      <c r="G52" s="95"/>
      <c r="H52" s="122">
        <v>6</v>
      </c>
      <c r="I52" s="93">
        <v>1790.03</v>
      </c>
      <c r="J52" s="93">
        <v>10740.16</v>
      </c>
      <c r="K52" s="93">
        <v>10740.16</v>
      </c>
      <c r="L52" s="121"/>
      <c r="M52" s="121"/>
      <c r="N52" s="121"/>
      <c r="O52" s="124">
        <v>9.7200000000000006</v>
      </c>
      <c r="P52" s="119">
        <v>0</v>
      </c>
      <c r="BZ52" s="118"/>
      <c r="CA52" s="82" t="s">
        <v>503</v>
      </c>
      <c r="CC52" s="109"/>
    </row>
    <row r="53" spans="1:81" s="92" customFormat="1" ht="22.5" x14ac:dyDescent="0.25">
      <c r="A53" s="94" t="s">
        <v>276</v>
      </c>
      <c r="B53" s="123" t="s">
        <v>480</v>
      </c>
      <c r="C53" s="465" t="s">
        <v>502</v>
      </c>
      <c r="D53" s="466"/>
      <c r="E53" s="467"/>
      <c r="F53" s="94" t="s">
        <v>479</v>
      </c>
      <c r="G53" s="95"/>
      <c r="H53" s="122">
        <v>3</v>
      </c>
      <c r="I53" s="93">
        <v>2829.18</v>
      </c>
      <c r="J53" s="93">
        <v>8487.52</v>
      </c>
      <c r="K53" s="93">
        <v>8487.52</v>
      </c>
      <c r="L53" s="121"/>
      <c r="M53" s="121"/>
      <c r="N53" s="121"/>
      <c r="O53" s="120">
        <v>8.1</v>
      </c>
      <c r="P53" s="119">
        <v>0</v>
      </c>
      <c r="BZ53" s="118"/>
      <c r="CA53" s="82" t="s">
        <v>502</v>
      </c>
      <c r="CC53" s="109"/>
    </row>
    <row r="54" spans="1:81" s="92" customFormat="1" ht="22.5" x14ac:dyDescent="0.25">
      <c r="A54" s="94" t="s">
        <v>89</v>
      </c>
      <c r="B54" s="123" t="s">
        <v>501</v>
      </c>
      <c r="C54" s="465" t="s">
        <v>500</v>
      </c>
      <c r="D54" s="466"/>
      <c r="E54" s="467"/>
      <c r="F54" s="94" t="s">
        <v>479</v>
      </c>
      <c r="G54" s="95"/>
      <c r="H54" s="122">
        <v>1</v>
      </c>
      <c r="I54" s="93">
        <v>906.06</v>
      </c>
      <c r="J54" s="124">
        <v>906.06</v>
      </c>
      <c r="K54" s="124">
        <v>906.06</v>
      </c>
      <c r="L54" s="121"/>
      <c r="M54" s="121"/>
      <c r="N54" s="121"/>
      <c r="O54" s="124">
        <v>0.82</v>
      </c>
      <c r="P54" s="119">
        <v>0</v>
      </c>
      <c r="BZ54" s="118"/>
      <c r="CA54" s="82" t="s">
        <v>500</v>
      </c>
      <c r="CC54" s="109"/>
    </row>
    <row r="55" spans="1:81" s="92" customFormat="1" ht="33.75" x14ac:dyDescent="0.25">
      <c r="A55" s="94" t="s">
        <v>93</v>
      </c>
      <c r="B55" s="123" t="s">
        <v>499</v>
      </c>
      <c r="C55" s="465" t="s">
        <v>498</v>
      </c>
      <c r="D55" s="466"/>
      <c r="E55" s="467"/>
      <c r="F55" s="94" t="s">
        <v>41</v>
      </c>
      <c r="G55" s="95"/>
      <c r="H55" s="122">
        <v>4</v>
      </c>
      <c r="I55" s="93">
        <v>12080.94</v>
      </c>
      <c r="J55" s="93">
        <v>12080.94</v>
      </c>
      <c r="K55" s="93">
        <v>12080.94</v>
      </c>
      <c r="L55" s="121"/>
      <c r="M55" s="121"/>
      <c r="N55" s="121"/>
      <c r="O55" s="120">
        <v>10.8</v>
      </c>
      <c r="P55" s="119">
        <v>0</v>
      </c>
      <c r="BZ55" s="118"/>
      <c r="CA55" s="82" t="s">
        <v>498</v>
      </c>
      <c r="CC55" s="109"/>
    </row>
    <row r="56" spans="1:81" s="92" customFormat="1" ht="45" x14ac:dyDescent="0.25">
      <c r="A56" s="94" t="s">
        <v>96</v>
      </c>
      <c r="B56" s="123" t="s">
        <v>497</v>
      </c>
      <c r="C56" s="465" t="s">
        <v>496</v>
      </c>
      <c r="D56" s="466"/>
      <c r="E56" s="467"/>
      <c r="F56" s="94" t="s">
        <v>41</v>
      </c>
      <c r="G56" s="95"/>
      <c r="H56" s="122">
        <v>4</v>
      </c>
      <c r="I56" s="93">
        <v>2927.51</v>
      </c>
      <c r="J56" s="93">
        <v>11710</v>
      </c>
      <c r="K56" s="93">
        <v>11710</v>
      </c>
      <c r="L56" s="121"/>
      <c r="M56" s="121"/>
      <c r="N56" s="121"/>
      <c r="O56" s="120">
        <v>14.4</v>
      </c>
      <c r="P56" s="119">
        <v>0</v>
      </c>
      <c r="BZ56" s="118"/>
      <c r="CA56" s="82" t="s">
        <v>496</v>
      </c>
      <c r="CC56" s="109"/>
    </row>
    <row r="57" spans="1:81" s="92" customFormat="1" ht="45" x14ac:dyDescent="0.25">
      <c r="A57" s="94" t="s">
        <v>99</v>
      </c>
      <c r="B57" s="123" t="s">
        <v>495</v>
      </c>
      <c r="C57" s="465" t="s">
        <v>494</v>
      </c>
      <c r="D57" s="466"/>
      <c r="E57" s="467"/>
      <c r="F57" s="94" t="s">
        <v>41</v>
      </c>
      <c r="G57" s="95"/>
      <c r="H57" s="122">
        <v>1</v>
      </c>
      <c r="I57" s="93">
        <v>2195.63</v>
      </c>
      <c r="J57" s="93">
        <v>2195.63</v>
      </c>
      <c r="K57" s="93">
        <v>2195.63</v>
      </c>
      <c r="L57" s="121"/>
      <c r="M57" s="121"/>
      <c r="N57" s="121"/>
      <c r="O57" s="120">
        <v>2.7</v>
      </c>
      <c r="P57" s="119">
        <v>0</v>
      </c>
      <c r="BZ57" s="118"/>
      <c r="CA57" s="82" t="s">
        <v>494</v>
      </c>
      <c r="CC57" s="109"/>
    </row>
    <row r="58" spans="1:81" s="92" customFormat="1" ht="45" x14ac:dyDescent="0.25">
      <c r="A58" s="94" t="s">
        <v>103</v>
      </c>
      <c r="B58" s="123" t="s">
        <v>493</v>
      </c>
      <c r="C58" s="465" t="s">
        <v>491</v>
      </c>
      <c r="D58" s="466"/>
      <c r="E58" s="467"/>
      <c r="F58" s="94" t="s">
        <v>492</v>
      </c>
      <c r="G58" s="95"/>
      <c r="H58" s="122">
        <v>1</v>
      </c>
      <c r="I58" s="93">
        <v>16386.830000000002</v>
      </c>
      <c r="J58" s="93">
        <v>16386.830000000002</v>
      </c>
      <c r="K58" s="93">
        <v>16386.830000000002</v>
      </c>
      <c r="L58" s="121"/>
      <c r="M58" s="121"/>
      <c r="N58" s="121"/>
      <c r="O58" s="120">
        <v>13.4</v>
      </c>
      <c r="P58" s="119">
        <v>0</v>
      </c>
      <c r="BZ58" s="118"/>
      <c r="CA58" s="82" t="s">
        <v>491</v>
      </c>
      <c r="CC58" s="109"/>
    </row>
    <row r="59" spans="1:81" s="92" customFormat="1" ht="56.25" x14ac:dyDescent="0.25">
      <c r="A59" s="94" t="s">
        <v>106</v>
      </c>
      <c r="B59" s="123" t="s">
        <v>490</v>
      </c>
      <c r="C59" s="465" t="s">
        <v>488</v>
      </c>
      <c r="D59" s="466"/>
      <c r="E59" s="467"/>
      <c r="F59" s="94" t="s">
        <v>489</v>
      </c>
      <c r="G59" s="95"/>
      <c r="H59" s="122">
        <v>2</v>
      </c>
      <c r="I59" s="93">
        <v>7887.69</v>
      </c>
      <c r="J59" s="93">
        <v>15775.38</v>
      </c>
      <c r="K59" s="93">
        <v>15775.38</v>
      </c>
      <c r="L59" s="121"/>
      <c r="M59" s="121"/>
      <c r="N59" s="121"/>
      <c r="O59" s="120">
        <v>12.9</v>
      </c>
      <c r="P59" s="119">
        <v>0</v>
      </c>
      <c r="BZ59" s="118"/>
      <c r="CA59" s="82" t="s">
        <v>488</v>
      </c>
      <c r="CC59" s="109"/>
    </row>
    <row r="60" spans="1:81" s="92" customFormat="1" ht="15" x14ac:dyDescent="0.25">
      <c r="A60" s="475" t="s">
        <v>487</v>
      </c>
      <c r="B60" s="476"/>
      <c r="C60" s="476"/>
      <c r="D60" s="476"/>
      <c r="E60" s="476"/>
      <c r="F60" s="476"/>
      <c r="G60" s="476"/>
      <c r="H60" s="476"/>
      <c r="I60" s="477"/>
      <c r="J60" s="112"/>
      <c r="K60" s="112"/>
      <c r="L60" s="112"/>
      <c r="M60" s="112"/>
      <c r="N60" s="112"/>
      <c r="O60" s="116">
        <v>75.496799999999993</v>
      </c>
      <c r="P60" s="115">
        <v>0</v>
      </c>
      <c r="BZ60" s="118"/>
      <c r="CC60" s="109" t="s">
        <v>487</v>
      </c>
    </row>
    <row r="61" spans="1:81" s="92" customFormat="1" ht="15" x14ac:dyDescent="0.25">
      <c r="A61" s="464" t="s">
        <v>486</v>
      </c>
      <c r="B61" s="464"/>
      <c r="C61" s="464"/>
      <c r="D61" s="464"/>
      <c r="E61" s="464"/>
      <c r="F61" s="464"/>
      <c r="G61" s="464"/>
      <c r="H61" s="464"/>
      <c r="I61" s="464"/>
      <c r="J61" s="464"/>
      <c r="K61" s="464"/>
      <c r="L61" s="464"/>
      <c r="M61" s="464"/>
      <c r="N61" s="464"/>
      <c r="O61" s="464"/>
      <c r="P61" s="464"/>
      <c r="BZ61" s="118" t="s">
        <v>486</v>
      </c>
      <c r="CC61" s="109"/>
    </row>
    <row r="62" spans="1:81" s="92" customFormat="1" ht="15" x14ac:dyDescent="0.25">
      <c r="A62" s="94" t="s">
        <v>110</v>
      </c>
      <c r="B62" s="123" t="s">
        <v>485</v>
      </c>
      <c r="C62" s="465" t="s">
        <v>484</v>
      </c>
      <c r="D62" s="466"/>
      <c r="E62" s="467"/>
      <c r="F62" s="94" t="s">
        <v>479</v>
      </c>
      <c r="G62" s="95"/>
      <c r="H62" s="122">
        <v>2</v>
      </c>
      <c r="I62" s="93">
        <v>7203.31</v>
      </c>
      <c r="J62" s="93">
        <v>14406.63</v>
      </c>
      <c r="K62" s="93">
        <v>14406.63</v>
      </c>
      <c r="L62" s="121"/>
      <c r="M62" s="121"/>
      <c r="N62" s="121"/>
      <c r="O62" s="124">
        <v>14.58</v>
      </c>
      <c r="P62" s="119">
        <v>0</v>
      </c>
      <c r="BZ62" s="118"/>
      <c r="CA62" s="82" t="s">
        <v>484</v>
      </c>
      <c r="CC62" s="109"/>
    </row>
    <row r="63" spans="1:81" s="92" customFormat="1" ht="33.75" x14ac:dyDescent="0.25">
      <c r="A63" s="94" t="s">
        <v>113</v>
      </c>
      <c r="B63" s="123" t="s">
        <v>483</v>
      </c>
      <c r="C63" s="465" t="s">
        <v>481</v>
      </c>
      <c r="D63" s="466"/>
      <c r="E63" s="467"/>
      <c r="F63" s="94" t="s">
        <v>482</v>
      </c>
      <c r="G63" s="95"/>
      <c r="H63" s="125">
        <v>0.12</v>
      </c>
      <c r="I63" s="93">
        <v>14320.22</v>
      </c>
      <c r="J63" s="93">
        <v>1718.43</v>
      </c>
      <c r="K63" s="93">
        <v>1718.43</v>
      </c>
      <c r="L63" s="121"/>
      <c r="M63" s="121"/>
      <c r="N63" s="121"/>
      <c r="O63" s="124">
        <v>1.56</v>
      </c>
      <c r="P63" s="119">
        <v>0</v>
      </c>
      <c r="BZ63" s="118"/>
      <c r="CA63" s="82" t="s">
        <v>481</v>
      </c>
      <c r="CC63" s="109"/>
    </row>
    <row r="64" spans="1:81" s="92" customFormat="1" ht="22.5" x14ac:dyDescent="0.25">
      <c r="A64" s="94" t="s">
        <v>116</v>
      </c>
      <c r="B64" s="123" t="s">
        <v>480</v>
      </c>
      <c r="C64" s="465" t="s">
        <v>478</v>
      </c>
      <c r="D64" s="466"/>
      <c r="E64" s="467"/>
      <c r="F64" s="94" t="s">
        <v>479</v>
      </c>
      <c r="G64" s="95"/>
      <c r="H64" s="122">
        <v>4</v>
      </c>
      <c r="I64" s="93">
        <v>2829.18</v>
      </c>
      <c r="J64" s="93">
        <v>11316.69</v>
      </c>
      <c r="K64" s="93">
        <v>11316.69</v>
      </c>
      <c r="L64" s="121"/>
      <c r="M64" s="121"/>
      <c r="N64" s="121"/>
      <c r="O64" s="120">
        <v>10.8</v>
      </c>
      <c r="P64" s="119">
        <v>0</v>
      </c>
      <c r="BZ64" s="118"/>
      <c r="CA64" s="82" t="s">
        <v>478</v>
      </c>
      <c r="CC64" s="109"/>
    </row>
    <row r="65" spans="1:84" s="92" customFormat="1" ht="15" x14ac:dyDescent="0.25">
      <c r="A65" s="475" t="s">
        <v>477</v>
      </c>
      <c r="B65" s="476"/>
      <c r="C65" s="476"/>
      <c r="D65" s="476"/>
      <c r="E65" s="476"/>
      <c r="F65" s="476"/>
      <c r="G65" s="476"/>
      <c r="H65" s="476"/>
      <c r="I65" s="477"/>
      <c r="J65" s="112"/>
      <c r="K65" s="112"/>
      <c r="L65" s="112"/>
      <c r="M65" s="112"/>
      <c r="N65" s="112"/>
      <c r="O65" s="116">
        <v>26.935199999999998</v>
      </c>
      <c r="P65" s="115">
        <v>0</v>
      </c>
      <c r="BZ65" s="118"/>
      <c r="CC65" s="109" t="s">
        <v>477</v>
      </c>
    </row>
    <row r="66" spans="1:84" s="92" customFormat="1" ht="15" x14ac:dyDescent="0.25">
      <c r="A66" s="475" t="s">
        <v>204</v>
      </c>
      <c r="B66" s="476"/>
      <c r="C66" s="476"/>
      <c r="D66" s="476"/>
      <c r="E66" s="476"/>
      <c r="F66" s="476"/>
      <c r="G66" s="476"/>
      <c r="H66" s="476"/>
      <c r="I66" s="477"/>
      <c r="J66" s="112"/>
      <c r="K66" s="112"/>
      <c r="L66" s="112"/>
      <c r="M66" s="112"/>
      <c r="N66" s="112"/>
      <c r="O66" s="112"/>
      <c r="P66" s="112"/>
      <c r="CD66" s="109" t="s">
        <v>204</v>
      </c>
    </row>
    <row r="67" spans="1:84" s="92" customFormat="1" ht="15" x14ac:dyDescent="0.25">
      <c r="A67" s="478" t="s">
        <v>205</v>
      </c>
      <c r="B67" s="479"/>
      <c r="C67" s="479"/>
      <c r="D67" s="479"/>
      <c r="E67" s="479"/>
      <c r="F67" s="479"/>
      <c r="G67" s="479"/>
      <c r="H67" s="479"/>
      <c r="I67" s="480"/>
      <c r="J67" s="111">
        <v>387569.19</v>
      </c>
      <c r="K67" s="110"/>
      <c r="L67" s="110"/>
      <c r="M67" s="110"/>
      <c r="N67" s="110"/>
      <c r="O67" s="110"/>
      <c r="P67" s="110"/>
      <c r="CD67" s="109"/>
      <c r="CE67" s="89" t="s">
        <v>205</v>
      </c>
    </row>
    <row r="68" spans="1:84" s="92" customFormat="1" ht="15" x14ac:dyDescent="0.25">
      <c r="A68" s="478" t="s">
        <v>206</v>
      </c>
      <c r="B68" s="479"/>
      <c r="C68" s="479"/>
      <c r="D68" s="479"/>
      <c r="E68" s="479"/>
      <c r="F68" s="479"/>
      <c r="G68" s="479"/>
      <c r="H68" s="479"/>
      <c r="I68" s="480"/>
      <c r="J68" s="110"/>
      <c r="K68" s="110"/>
      <c r="L68" s="110"/>
      <c r="M68" s="110"/>
      <c r="N68" s="110"/>
      <c r="O68" s="110"/>
      <c r="P68" s="110"/>
      <c r="CD68" s="109"/>
      <c r="CE68" s="89" t="s">
        <v>206</v>
      </c>
    </row>
    <row r="69" spans="1:84" s="92" customFormat="1" ht="15" x14ac:dyDescent="0.25">
      <c r="A69" s="478" t="s">
        <v>207</v>
      </c>
      <c r="B69" s="479"/>
      <c r="C69" s="479"/>
      <c r="D69" s="479"/>
      <c r="E69" s="479"/>
      <c r="F69" s="479"/>
      <c r="G69" s="479"/>
      <c r="H69" s="479"/>
      <c r="I69" s="480"/>
      <c r="J69" s="111">
        <v>387569.19</v>
      </c>
      <c r="K69" s="110"/>
      <c r="L69" s="110"/>
      <c r="M69" s="110"/>
      <c r="N69" s="110"/>
      <c r="O69" s="110"/>
      <c r="P69" s="110"/>
      <c r="CD69" s="109"/>
      <c r="CE69" s="89" t="s">
        <v>207</v>
      </c>
    </row>
    <row r="70" spans="1:84" s="92" customFormat="1" ht="15" x14ac:dyDescent="0.25">
      <c r="A70" s="478" t="s">
        <v>476</v>
      </c>
      <c r="B70" s="479"/>
      <c r="C70" s="479"/>
      <c r="D70" s="479"/>
      <c r="E70" s="479"/>
      <c r="F70" s="479"/>
      <c r="G70" s="479"/>
      <c r="H70" s="479"/>
      <c r="I70" s="480"/>
      <c r="J70" s="111">
        <v>817771.02</v>
      </c>
      <c r="K70" s="110"/>
      <c r="L70" s="110"/>
      <c r="M70" s="110"/>
      <c r="N70" s="110"/>
      <c r="O70" s="110"/>
      <c r="P70" s="110"/>
      <c r="CD70" s="109"/>
      <c r="CE70" s="89" t="s">
        <v>476</v>
      </c>
    </row>
    <row r="71" spans="1:84" s="92" customFormat="1" ht="15" x14ac:dyDescent="0.25">
      <c r="A71" s="478" t="s">
        <v>475</v>
      </c>
      <c r="B71" s="479"/>
      <c r="C71" s="479"/>
      <c r="D71" s="479"/>
      <c r="E71" s="479"/>
      <c r="F71" s="479"/>
      <c r="G71" s="479"/>
      <c r="H71" s="479"/>
      <c r="I71" s="480"/>
      <c r="J71" s="111">
        <v>817771.02</v>
      </c>
      <c r="K71" s="110"/>
      <c r="L71" s="110"/>
      <c r="M71" s="110"/>
      <c r="N71" s="110"/>
      <c r="O71" s="110"/>
      <c r="P71" s="110"/>
      <c r="CD71" s="109"/>
      <c r="CE71" s="89" t="s">
        <v>475</v>
      </c>
    </row>
    <row r="72" spans="1:84" s="92" customFormat="1" ht="15" x14ac:dyDescent="0.25">
      <c r="A72" s="478" t="s">
        <v>468</v>
      </c>
      <c r="B72" s="479"/>
      <c r="C72" s="479"/>
      <c r="D72" s="479"/>
      <c r="E72" s="479"/>
      <c r="F72" s="479"/>
      <c r="G72" s="479"/>
      <c r="H72" s="479"/>
      <c r="I72" s="480"/>
      <c r="J72" s="110"/>
      <c r="K72" s="110"/>
      <c r="L72" s="110"/>
      <c r="M72" s="110"/>
      <c r="N72" s="110"/>
      <c r="O72" s="110"/>
      <c r="P72" s="110"/>
      <c r="CD72" s="109"/>
      <c r="CE72" s="89" t="s">
        <v>468</v>
      </c>
    </row>
    <row r="73" spans="1:84" s="92" customFormat="1" ht="15" x14ac:dyDescent="0.25">
      <c r="A73" s="478" t="s">
        <v>474</v>
      </c>
      <c r="B73" s="479"/>
      <c r="C73" s="479"/>
      <c r="D73" s="479"/>
      <c r="E73" s="479"/>
      <c r="F73" s="479"/>
      <c r="G73" s="479"/>
      <c r="H73" s="479"/>
      <c r="I73" s="480"/>
      <c r="J73" s="111">
        <v>387569.19</v>
      </c>
      <c r="K73" s="110"/>
      <c r="L73" s="110"/>
      <c r="M73" s="110"/>
      <c r="N73" s="110"/>
      <c r="O73" s="110"/>
      <c r="P73" s="110"/>
      <c r="CD73" s="109"/>
      <c r="CE73" s="89" t="s">
        <v>474</v>
      </c>
    </row>
    <row r="74" spans="1:84" s="92" customFormat="1" ht="15" x14ac:dyDescent="0.25">
      <c r="A74" s="478" t="s">
        <v>473</v>
      </c>
      <c r="B74" s="479"/>
      <c r="C74" s="479"/>
      <c r="D74" s="479"/>
      <c r="E74" s="479"/>
      <c r="F74" s="479"/>
      <c r="G74" s="479"/>
      <c r="H74" s="479"/>
      <c r="I74" s="480"/>
      <c r="J74" s="111">
        <v>290676.90999999997</v>
      </c>
      <c r="K74" s="110"/>
      <c r="L74" s="110"/>
      <c r="M74" s="110"/>
      <c r="N74" s="110"/>
      <c r="O74" s="110"/>
      <c r="P74" s="110"/>
      <c r="CD74" s="109"/>
      <c r="CE74" s="89" t="s">
        <v>473</v>
      </c>
    </row>
    <row r="75" spans="1:84" s="92" customFormat="1" ht="15" x14ac:dyDescent="0.25">
      <c r="A75" s="478" t="s">
        <v>472</v>
      </c>
      <c r="B75" s="479"/>
      <c r="C75" s="479"/>
      <c r="D75" s="479"/>
      <c r="E75" s="479"/>
      <c r="F75" s="479"/>
      <c r="G75" s="479"/>
      <c r="H75" s="479"/>
      <c r="I75" s="480"/>
      <c r="J75" s="111">
        <v>139524.92000000001</v>
      </c>
      <c r="K75" s="110"/>
      <c r="L75" s="110"/>
      <c r="M75" s="110"/>
      <c r="N75" s="110"/>
      <c r="O75" s="110"/>
      <c r="P75" s="110"/>
      <c r="CD75" s="109"/>
      <c r="CE75" s="89" t="s">
        <v>472</v>
      </c>
    </row>
    <row r="76" spans="1:84" s="92" customFormat="1" ht="15" x14ac:dyDescent="0.25">
      <c r="A76" s="478" t="s">
        <v>219</v>
      </c>
      <c r="B76" s="479"/>
      <c r="C76" s="479"/>
      <c r="D76" s="479"/>
      <c r="E76" s="479"/>
      <c r="F76" s="479"/>
      <c r="G76" s="479"/>
      <c r="H76" s="479"/>
      <c r="I76" s="480"/>
      <c r="J76" s="111">
        <v>387569.19</v>
      </c>
      <c r="K76" s="110"/>
      <c r="L76" s="110"/>
      <c r="M76" s="110"/>
      <c r="N76" s="110"/>
      <c r="O76" s="110"/>
      <c r="P76" s="110"/>
      <c r="CD76" s="109"/>
      <c r="CE76" s="89" t="s">
        <v>219</v>
      </c>
    </row>
    <row r="77" spans="1:84" s="92" customFormat="1" ht="15" x14ac:dyDescent="0.25">
      <c r="A77" s="478" t="s">
        <v>220</v>
      </c>
      <c r="B77" s="479"/>
      <c r="C77" s="479"/>
      <c r="D77" s="479"/>
      <c r="E77" s="479"/>
      <c r="F77" s="479"/>
      <c r="G77" s="479"/>
      <c r="H77" s="479"/>
      <c r="I77" s="480"/>
      <c r="J77" s="111">
        <v>290676.90999999997</v>
      </c>
      <c r="K77" s="110"/>
      <c r="L77" s="110"/>
      <c r="M77" s="110"/>
      <c r="N77" s="110"/>
      <c r="O77" s="110"/>
      <c r="P77" s="110"/>
      <c r="CD77" s="109"/>
      <c r="CE77" s="89" t="s">
        <v>220</v>
      </c>
    </row>
    <row r="78" spans="1:84" s="92" customFormat="1" ht="15" x14ac:dyDescent="0.25">
      <c r="A78" s="478" t="s">
        <v>221</v>
      </c>
      <c r="B78" s="479"/>
      <c r="C78" s="479"/>
      <c r="D78" s="479"/>
      <c r="E78" s="479"/>
      <c r="F78" s="479"/>
      <c r="G78" s="479"/>
      <c r="H78" s="479"/>
      <c r="I78" s="480"/>
      <c r="J78" s="111">
        <v>139524.92000000001</v>
      </c>
      <c r="K78" s="110"/>
      <c r="L78" s="110"/>
      <c r="M78" s="110"/>
      <c r="N78" s="110"/>
      <c r="O78" s="110"/>
      <c r="P78" s="110"/>
      <c r="CD78" s="109"/>
      <c r="CE78" s="89" t="s">
        <v>221</v>
      </c>
    </row>
    <row r="79" spans="1:84" s="92" customFormat="1" ht="15" x14ac:dyDescent="0.25">
      <c r="A79" s="475" t="s">
        <v>222</v>
      </c>
      <c r="B79" s="476"/>
      <c r="C79" s="476"/>
      <c r="D79" s="476"/>
      <c r="E79" s="476"/>
      <c r="F79" s="476"/>
      <c r="G79" s="476"/>
      <c r="H79" s="476"/>
      <c r="I79" s="477"/>
      <c r="J79" s="117">
        <v>817771.02</v>
      </c>
      <c r="K79" s="112"/>
      <c r="L79" s="112"/>
      <c r="M79" s="112"/>
      <c r="N79" s="112"/>
      <c r="O79" s="116">
        <v>360.6728</v>
      </c>
      <c r="P79" s="115">
        <v>0</v>
      </c>
      <c r="CD79" s="109"/>
      <c r="CF79" s="109" t="s">
        <v>222</v>
      </c>
    </row>
    <row r="80" spans="1:84" s="92" customFormat="1" ht="15" x14ac:dyDescent="0.25">
      <c r="A80" s="478" t="s">
        <v>223</v>
      </c>
      <c r="B80" s="479"/>
      <c r="C80" s="479"/>
      <c r="D80" s="479"/>
      <c r="E80" s="479"/>
      <c r="F80" s="479"/>
      <c r="G80" s="479"/>
      <c r="H80" s="479"/>
      <c r="I80" s="480"/>
      <c r="J80" s="110"/>
      <c r="K80" s="110"/>
      <c r="L80" s="110"/>
      <c r="M80" s="110"/>
      <c r="N80" s="110"/>
      <c r="O80" s="110"/>
      <c r="P80" s="110"/>
      <c r="CD80" s="109"/>
      <c r="CE80" s="89" t="s">
        <v>223</v>
      </c>
      <c r="CF80" s="109"/>
    </row>
    <row r="81" spans="1:85" s="92" customFormat="1" ht="15" x14ac:dyDescent="0.25">
      <c r="A81" s="478" t="s">
        <v>224</v>
      </c>
      <c r="B81" s="479"/>
      <c r="C81" s="479"/>
      <c r="D81" s="479"/>
      <c r="E81" s="479"/>
      <c r="F81" s="479"/>
      <c r="G81" s="479"/>
      <c r="H81" s="114" t="s">
        <v>471</v>
      </c>
      <c r="I81" s="113"/>
      <c r="J81" s="112"/>
      <c r="K81" s="112"/>
      <c r="L81" s="112"/>
      <c r="M81" s="112"/>
      <c r="N81" s="112"/>
      <c r="O81" s="112"/>
      <c r="P81" s="112"/>
      <c r="CD81" s="109"/>
      <c r="CF81" s="109"/>
      <c r="CG81" s="89" t="s">
        <v>224</v>
      </c>
    </row>
    <row r="82" spans="1:85" s="92" customFormat="1" ht="15" x14ac:dyDescent="0.25">
      <c r="A82" s="478" t="s">
        <v>470</v>
      </c>
      <c r="B82" s="479"/>
      <c r="C82" s="479"/>
      <c r="D82" s="479"/>
      <c r="E82" s="479"/>
      <c r="F82" s="479"/>
      <c r="G82" s="479"/>
      <c r="H82" s="479"/>
      <c r="I82" s="480"/>
      <c r="J82" s="111">
        <v>654216.81000000006</v>
      </c>
      <c r="K82" s="110"/>
      <c r="L82" s="110"/>
      <c r="M82" s="110"/>
      <c r="N82" s="110"/>
      <c r="O82" s="110"/>
      <c r="P82" s="110"/>
      <c r="CD82" s="109"/>
      <c r="CE82" s="89" t="s">
        <v>470</v>
      </c>
      <c r="CF82" s="109"/>
    </row>
    <row r="83" spans="1:85" s="92" customFormat="1" ht="15" x14ac:dyDescent="0.25">
      <c r="A83" s="478" t="s">
        <v>468</v>
      </c>
      <c r="B83" s="479"/>
      <c r="C83" s="479"/>
      <c r="D83" s="479"/>
      <c r="E83" s="479"/>
      <c r="F83" s="479"/>
      <c r="G83" s="479"/>
      <c r="H83" s="479"/>
      <c r="I83" s="480"/>
      <c r="J83" s="110"/>
      <c r="K83" s="110"/>
      <c r="L83" s="110"/>
      <c r="M83" s="110"/>
      <c r="N83" s="110"/>
      <c r="O83" s="110"/>
      <c r="P83" s="110"/>
      <c r="CD83" s="109"/>
      <c r="CE83" s="89" t="s">
        <v>468</v>
      </c>
      <c r="CF83" s="109"/>
    </row>
    <row r="84" spans="1:85" s="92" customFormat="1" ht="15" x14ac:dyDescent="0.25">
      <c r="A84" s="478" t="s">
        <v>467</v>
      </c>
      <c r="B84" s="479"/>
      <c r="C84" s="479"/>
      <c r="D84" s="479"/>
      <c r="E84" s="479"/>
      <c r="F84" s="479"/>
      <c r="G84" s="479"/>
      <c r="H84" s="479"/>
      <c r="I84" s="480"/>
      <c r="J84" s="111">
        <v>73171.92</v>
      </c>
      <c r="K84" s="110"/>
      <c r="L84" s="110"/>
      <c r="M84" s="110"/>
      <c r="N84" s="110"/>
      <c r="O84" s="110"/>
      <c r="P84" s="110"/>
      <c r="CD84" s="109"/>
      <c r="CE84" s="89" t="s">
        <v>467</v>
      </c>
      <c r="CF84" s="109"/>
    </row>
    <row r="85" spans="1:85" s="92" customFormat="1" ht="15" x14ac:dyDescent="0.25">
      <c r="A85" s="478" t="s">
        <v>467</v>
      </c>
      <c r="B85" s="479"/>
      <c r="C85" s="479"/>
      <c r="D85" s="479"/>
      <c r="E85" s="479"/>
      <c r="F85" s="479"/>
      <c r="G85" s="479"/>
      <c r="H85" s="479"/>
      <c r="I85" s="480"/>
      <c r="J85" s="111">
        <v>363885.66</v>
      </c>
      <c r="K85" s="110"/>
      <c r="L85" s="110"/>
      <c r="M85" s="110"/>
      <c r="N85" s="110"/>
      <c r="O85" s="110"/>
      <c r="P85" s="110"/>
      <c r="CD85" s="109"/>
      <c r="CE85" s="89" t="s">
        <v>467</v>
      </c>
      <c r="CF85" s="109"/>
    </row>
    <row r="86" spans="1:85" s="92" customFormat="1" ht="15" x14ac:dyDescent="0.25">
      <c r="A86" s="478" t="s">
        <v>466</v>
      </c>
      <c r="B86" s="479"/>
      <c r="C86" s="479"/>
      <c r="D86" s="479"/>
      <c r="E86" s="479"/>
      <c r="F86" s="479"/>
      <c r="G86" s="479"/>
      <c r="H86" s="479"/>
      <c r="I86" s="480"/>
      <c r="J86" s="111">
        <v>217159.23</v>
      </c>
      <c r="K86" s="110"/>
      <c r="L86" s="110"/>
      <c r="M86" s="110"/>
      <c r="N86" s="110"/>
      <c r="O86" s="110"/>
      <c r="P86" s="110"/>
      <c r="CD86" s="109"/>
      <c r="CE86" s="89" t="s">
        <v>466</v>
      </c>
      <c r="CF86" s="109"/>
    </row>
    <row r="87" spans="1:85" s="92" customFormat="1" ht="15" x14ac:dyDescent="0.25">
      <c r="A87" s="478" t="s">
        <v>469</v>
      </c>
      <c r="B87" s="479"/>
      <c r="C87" s="479"/>
      <c r="D87" s="479"/>
      <c r="E87" s="479"/>
      <c r="F87" s="479"/>
      <c r="G87" s="479"/>
      <c r="H87" s="479"/>
      <c r="I87" s="480"/>
      <c r="J87" s="111">
        <v>163554.21</v>
      </c>
      <c r="K87" s="110"/>
      <c r="L87" s="110"/>
      <c r="M87" s="110"/>
      <c r="N87" s="110"/>
      <c r="O87" s="110"/>
      <c r="P87" s="110"/>
      <c r="CD87" s="109"/>
      <c r="CE87" s="89" t="s">
        <v>469</v>
      </c>
      <c r="CF87" s="109"/>
    </row>
    <row r="88" spans="1:85" s="92" customFormat="1" ht="15" x14ac:dyDescent="0.25">
      <c r="A88" s="478" t="s">
        <v>468</v>
      </c>
      <c r="B88" s="479"/>
      <c r="C88" s="479"/>
      <c r="D88" s="479"/>
      <c r="E88" s="479"/>
      <c r="F88" s="479"/>
      <c r="G88" s="479"/>
      <c r="H88" s="479"/>
      <c r="I88" s="480"/>
      <c r="J88" s="110"/>
      <c r="K88" s="110"/>
      <c r="L88" s="110"/>
      <c r="M88" s="110"/>
      <c r="N88" s="110"/>
      <c r="O88" s="110"/>
      <c r="P88" s="110"/>
      <c r="CD88" s="109"/>
      <c r="CE88" s="89" t="s">
        <v>468</v>
      </c>
      <c r="CF88" s="109"/>
    </row>
    <row r="89" spans="1:85" s="92" customFormat="1" ht="15" x14ac:dyDescent="0.25">
      <c r="A89" s="478" t="s">
        <v>467</v>
      </c>
      <c r="B89" s="479"/>
      <c r="C89" s="479"/>
      <c r="D89" s="479"/>
      <c r="E89" s="479"/>
      <c r="F89" s="479"/>
      <c r="G89" s="479"/>
      <c r="H89" s="479"/>
      <c r="I89" s="480"/>
      <c r="J89" s="111">
        <v>18292.98</v>
      </c>
      <c r="K89" s="110"/>
      <c r="L89" s="110"/>
      <c r="M89" s="110"/>
      <c r="N89" s="110"/>
      <c r="O89" s="110"/>
      <c r="P89" s="110"/>
      <c r="CD89" s="109"/>
      <c r="CE89" s="89" t="s">
        <v>467</v>
      </c>
      <c r="CF89" s="109"/>
    </row>
    <row r="90" spans="1:85" s="92" customFormat="1" ht="15" x14ac:dyDescent="0.25">
      <c r="A90" s="478" t="s">
        <v>467</v>
      </c>
      <c r="B90" s="479"/>
      <c r="C90" s="479"/>
      <c r="D90" s="479"/>
      <c r="E90" s="479"/>
      <c r="F90" s="479"/>
      <c r="G90" s="479"/>
      <c r="H90" s="479"/>
      <c r="I90" s="480"/>
      <c r="J90" s="111">
        <v>90971.42</v>
      </c>
      <c r="K90" s="110"/>
      <c r="L90" s="110"/>
      <c r="M90" s="110"/>
      <c r="N90" s="110"/>
      <c r="O90" s="110"/>
      <c r="P90" s="110"/>
      <c r="CD90" s="109"/>
      <c r="CE90" s="89" t="s">
        <v>467</v>
      </c>
      <c r="CF90" s="109"/>
    </row>
    <row r="91" spans="1:85" s="92" customFormat="1" ht="15" x14ac:dyDescent="0.25">
      <c r="A91" s="478" t="s">
        <v>466</v>
      </c>
      <c r="B91" s="479"/>
      <c r="C91" s="479"/>
      <c r="D91" s="479"/>
      <c r="E91" s="479"/>
      <c r="F91" s="479"/>
      <c r="G91" s="479"/>
      <c r="H91" s="479"/>
      <c r="I91" s="480"/>
      <c r="J91" s="111">
        <v>54289.81</v>
      </c>
      <c r="K91" s="110"/>
      <c r="L91" s="110"/>
      <c r="M91" s="110"/>
      <c r="N91" s="110"/>
      <c r="O91" s="110"/>
      <c r="P91" s="110"/>
      <c r="CD91" s="109"/>
      <c r="CE91" s="89" t="s">
        <v>466</v>
      </c>
      <c r="CF91" s="109"/>
    </row>
    <row r="92" spans="1:85" s="92" customFormat="1" ht="3" customHeight="1" x14ac:dyDescent="0.25">
      <c r="A92" s="108"/>
      <c r="B92" s="108"/>
      <c r="C92" s="108"/>
      <c r="D92" s="108"/>
      <c r="E92" s="108"/>
      <c r="F92" s="108"/>
      <c r="G92" s="108"/>
      <c r="H92" s="108"/>
      <c r="I92" s="108"/>
      <c r="J92" s="108"/>
      <c r="K92" s="108"/>
      <c r="L92" s="107"/>
      <c r="M92" s="107"/>
      <c r="N92" s="107"/>
      <c r="O92" s="106"/>
      <c r="P92" s="106"/>
    </row>
    <row r="93" spans="1:85" s="92" customFormat="1" ht="46.5" customHeight="1" x14ac:dyDescent="0.25">
      <c r="A93" s="76"/>
      <c r="B93" s="76"/>
      <c r="C93" s="76"/>
      <c r="D93" s="76"/>
      <c r="E93" s="76"/>
      <c r="F93" s="76"/>
      <c r="G93" s="76"/>
      <c r="H93" s="76"/>
      <c r="I93" s="76"/>
      <c r="J93" s="76"/>
      <c r="K93" s="76"/>
      <c r="L93" s="76"/>
      <c r="M93" s="76"/>
      <c r="N93" s="76"/>
      <c r="O93" s="76"/>
      <c r="P93" s="76"/>
    </row>
    <row r="94" spans="1:85" s="96" customFormat="1" ht="12.75" hidden="1" customHeight="1" x14ac:dyDescent="0.25">
      <c r="A94" s="482"/>
      <c r="B94" s="482"/>
      <c r="C94" s="482"/>
      <c r="D94" s="482"/>
      <c r="E94" s="482"/>
      <c r="F94" s="482"/>
      <c r="G94" s="482"/>
      <c r="H94" s="482"/>
      <c r="I94" s="482"/>
      <c r="J94" s="482"/>
      <c r="K94" s="482"/>
      <c r="L94" s="482"/>
      <c r="M94" s="482"/>
      <c r="N94" s="482"/>
      <c r="O94" s="482"/>
      <c r="P94" s="482"/>
      <c r="Q94" s="105"/>
      <c r="R94" s="92"/>
      <c r="S94" s="92"/>
      <c r="T94" s="88"/>
      <c r="U94" s="88"/>
      <c r="V94" s="88"/>
      <c r="W94" s="88"/>
      <c r="X94" s="88"/>
      <c r="Y94" s="88"/>
      <c r="Z94" s="88"/>
      <c r="AA94" s="88"/>
      <c r="AB94" s="88"/>
      <c r="AC94" s="97"/>
      <c r="AD94" s="97"/>
      <c r="AE94" s="97"/>
      <c r="AF94" s="97"/>
      <c r="AG94" s="97"/>
      <c r="AH94" s="97"/>
      <c r="AI94" s="97"/>
      <c r="AJ94" s="97"/>
      <c r="AK94" s="97"/>
      <c r="AL94" s="97"/>
      <c r="AM94" s="97"/>
      <c r="AN94" s="97"/>
      <c r="AO94" s="97"/>
      <c r="AP94" s="97"/>
      <c r="AQ94" s="97"/>
      <c r="AR94" s="97"/>
      <c r="AS94" s="97"/>
      <c r="AT94" s="97"/>
      <c r="AU94" s="97"/>
      <c r="AV94" s="97"/>
      <c r="AW94" s="97"/>
      <c r="AX94" s="97"/>
      <c r="AY94" s="97"/>
      <c r="AZ94" s="97"/>
      <c r="BA94" s="97"/>
      <c r="BB94" s="97"/>
      <c r="BC94" s="97"/>
      <c r="BD94" s="97"/>
      <c r="BE94" s="97"/>
      <c r="BF94" s="97"/>
      <c r="BG94" s="97"/>
      <c r="BH94" s="97"/>
      <c r="BI94" s="98"/>
      <c r="BJ94" s="98"/>
      <c r="BK94" s="98"/>
      <c r="BL94" s="98"/>
      <c r="BM94" s="98"/>
      <c r="BN94" s="98"/>
      <c r="BO94" s="98"/>
      <c r="BP94" s="98"/>
      <c r="BQ94" s="98"/>
      <c r="BR94" s="98"/>
      <c r="BS94" s="98"/>
      <c r="BT94" s="98"/>
      <c r="BU94" s="98"/>
      <c r="BV94" s="98"/>
      <c r="BW94" s="98"/>
      <c r="BX94" s="98"/>
      <c r="BY94" s="98"/>
      <c r="BZ94" s="102"/>
      <c r="CA94" s="88"/>
      <c r="CB94" s="88"/>
      <c r="CC94" s="101"/>
      <c r="CD94" s="101"/>
      <c r="CE94" s="101"/>
      <c r="CF94" s="101"/>
      <c r="CG94" s="101"/>
    </row>
    <row r="95" spans="1:85" s="96" customFormat="1" ht="12.75" hidden="1" customHeight="1" x14ac:dyDescent="0.25">
      <c r="A95" s="481"/>
      <c r="B95" s="481"/>
      <c r="C95" s="481"/>
      <c r="D95" s="481"/>
      <c r="E95" s="481"/>
      <c r="F95" s="481"/>
      <c r="G95" s="481"/>
      <c r="H95" s="481"/>
      <c r="I95" s="481"/>
      <c r="J95" s="481"/>
      <c r="K95" s="481"/>
      <c r="L95" s="481"/>
      <c r="M95" s="481"/>
      <c r="N95" s="481"/>
      <c r="O95" s="481"/>
      <c r="P95" s="481"/>
      <c r="Q95" s="104"/>
      <c r="R95" s="92"/>
      <c r="S95" s="92"/>
      <c r="T95" s="88"/>
      <c r="U95" s="88"/>
      <c r="V95" s="88"/>
      <c r="W95" s="88"/>
      <c r="X95" s="88"/>
      <c r="Y95" s="88"/>
      <c r="Z95" s="88"/>
      <c r="AA95" s="88"/>
      <c r="AB95" s="88"/>
      <c r="AC95" s="97"/>
      <c r="AD95" s="97"/>
      <c r="AE95" s="97"/>
      <c r="AF95" s="97"/>
      <c r="AG95" s="97"/>
      <c r="AH95" s="97"/>
      <c r="AI95" s="97"/>
      <c r="AJ95" s="97"/>
      <c r="AK95" s="97"/>
      <c r="AL95" s="97"/>
      <c r="AM95" s="97"/>
      <c r="AN95" s="97"/>
      <c r="AO95" s="97"/>
      <c r="AP95" s="97"/>
      <c r="AQ95" s="97"/>
      <c r="AR95" s="97"/>
      <c r="AS95" s="97"/>
      <c r="AT95" s="97"/>
      <c r="AU95" s="97"/>
      <c r="AV95" s="97"/>
      <c r="AW95" s="97"/>
      <c r="AX95" s="97"/>
      <c r="AY95" s="97"/>
      <c r="AZ95" s="97"/>
      <c r="BA95" s="97"/>
      <c r="BB95" s="97"/>
      <c r="BC95" s="97"/>
      <c r="BD95" s="97"/>
      <c r="BE95" s="97"/>
      <c r="BF95" s="97"/>
      <c r="BG95" s="97"/>
      <c r="BH95" s="97"/>
      <c r="BI95" s="98"/>
      <c r="BJ95" s="98"/>
      <c r="BK95" s="98"/>
      <c r="BL95" s="98"/>
      <c r="BM95" s="98"/>
      <c r="BN95" s="98"/>
      <c r="BO95" s="98"/>
      <c r="BP95" s="98"/>
      <c r="BQ95" s="98"/>
      <c r="BR95" s="98"/>
      <c r="BS95" s="98"/>
      <c r="BT95" s="98"/>
      <c r="BU95" s="98"/>
      <c r="BV95" s="98"/>
      <c r="BW95" s="98"/>
      <c r="BX95" s="98"/>
      <c r="BY95" s="98"/>
      <c r="BZ95" s="102"/>
      <c r="CA95" s="88"/>
      <c r="CB95" s="88"/>
      <c r="CC95" s="101"/>
      <c r="CD95" s="101"/>
      <c r="CE95" s="101"/>
      <c r="CF95" s="101"/>
      <c r="CG95" s="101"/>
    </row>
    <row r="96" spans="1:85" s="96" customFormat="1" ht="13.5" hidden="1" customHeight="1" x14ac:dyDescent="0.25">
      <c r="A96" s="100"/>
      <c r="B96" s="100"/>
      <c r="C96" s="100"/>
      <c r="D96" s="100"/>
      <c r="E96" s="100"/>
      <c r="F96" s="100"/>
      <c r="G96" s="100"/>
      <c r="H96" s="103"/>
      <c r="I96" s="81"/>
      <c r="J96" s="81"/>
      <c r="K96" s="81"/>
      <c r="L96" s="100"/>
      <c r="M96" s="100"/>
      <c r="N96" s="100"/>
      <c r="O96" s="100"/>
      <c r="P96" s="100"/>
      <c r="Q96" s="92"/>
      <c r="R96" s="92"/>
      <c r="S96" s="92"/>
      <c r="T96" s="88"/>
      <c r="U96" s="88"/>
      <c r="V96" s="88"/>
      <c r="W96" s="88"/>
      <c r="X96" s="88"/>
      <c r="Y96" s="88"/>
      <c r="Z96" s="88"/>
      <c r="AA96" s="88"/>
      <c r="AB96" s="88"/>
      <c r="AC96" s="97"/>
      <c r="AD96" s="97"/>
      <c r="AE96" s="97"/>
      <c r="AF96" s="97"/>
      <c r="AG96" s="97"/>
      <c r="AH96" s="97"/>
      <c r="AI96" s="97"/>
      <c r="AJ96" s="97"/>
      <c r="AK96" s="97"/>
      <c r="AL96" s="97"/>
      <c r="AM96" s="97"/>
      <c r="AN96" s="97"/>
      <c r="AO96" s="97"/>
      <c r="AP96" s="97"/>
      <c r="AQ96" s="97"/>
      <c r="AR96" s="97"/>
      <c r="AS96" s="97"/>
      <c r="AT96" s="97"/>
      <c r="AU96" s="97"/>
      <c r="AV96" s="97"/>
      <c r="AW96" s="97"/>
      <c r="AX96" s="97"/>
      <c r="AY96" s="97"/>
      <c r="AZ96" s="97"/>
      <c r="BA96" s="97"/>
      <c r="BB96" s="97"/>
      <c r="BC96" s="97"/>
      <c r="BD96" s="97"/>
      <c r="BE96" s="97"/>
      <c r="BF96" s="97"/>
      <c r="BG96" s="97"/>
      <c r="BH96" s="97"/>
      <c r="BI96" s="98"/>
      <c r="BJ96" s="98"/>
      <c r="BK96" s="98"/>
      <c r="BL96" s="98"/>
      <c r="BM96" s="98"/>
      <c r="BN96" s="98"/>
      <c r="BO96" s="98"/>
      <c r="BP96" s="98"/>
      <c r="BQ96" s="98"/>
      <c r="BR96" s="98"/>
      <c r="BS96" s="98"/>
      <c r="BT96" s="98"/>
      <c r="BU96" s="98"/>
      <c r="BV96" s="98"/>
      <c r="BW96" s="98"/>
      <c r="BX96" s="98"/>
      <c r="BY96" s="98"/>
      <c r="BZ96" s="102"/>
      <c r="CA96" s="88"/>
      <c r="CB96" s="88"/>
      <c r="CC96" s="101"/>
      <c r="CD96" s="101"/>
      <c r="CE96" s="101"/>
      <c r="CF96" s="101"/>
      <c r="CG96" s="101"/>
    </row>
    <row r="97" spans="1:85" s="96" customFormat="1" ht="12.75" hidden="1" customHeight="1" x14ac:dyDescent="0.25">
      <c r="A97" s="482"/>
      <c r="B97" s="482"/>
      <c r="C97" s="482"/>
      <c r="D97" s="482"/>
      <c r="E97" s="482"/>
      <c r="F97" s="482"/>
      <c r="G97" s="482"/>
      <c r="H97" s="482"/>
      <c r="I97" s="482"/>
      <c r="J97" s="482"/>
      <c r="K97" s="482"/>
      <c r="L97" s="482"/>
      <c r="M97" s="482"/>
      <c r="N97" s="482"/>
      <c r="O97" s="482"/>
      <c r="P97" s="482"/>
      <c r="Q97" s="105"/>
      <c r="R97" s="92"/>
      <c r="S97" s="92"/>
      <c r="T97" s="88"/>
      <c r="U97" s="88"/>
      <c r="V97" s="88"/>
      <c r="W97" s="88"/>
      <c r="X97" s="88"/>
      <c r="Y97" s="88"/>
      <c r="Z97" s="88"/>
      <c r="AA97" s="88"/>
      <c r="AB97" s="88"/>
      <c r="AC97" s="97"/>
      <c r="AD97" s="97"/>
      <c r="AE97" s="97"/>
      <c r="AF97" s="97"/>
      <c r="AG97" s="97"/>
      <c r="AH97" s="97"/>
      <c r="AI97" s="97"/>
      <c r="AJ97" s="97"/>
      <c r="AK97" s="97"/>
      <c r="AL97" s="97"/>
      <c r="AM97" s="97"/>
      <c r="AN97" s="97"/>
      <c r="AO97" s="97"/>
      <c r="AP97" s="97"/>
      <c r="AQ97" s="97"/>
      <c r="AR97" s="97"/>
      <c r="AS97" s="97"/>
      <c r="AT97" s="97"/>
      <c r="AU97" s="97"/>
      <c r="AV97" s="97"/>
      <c r="AW97" s="97"/>
      <c r="AX97" s="97"/>
      <c r="AY97" s="97"/>
      <c r="AZ97" s="97"/>
      <c r="BA97" s="97"/>
      <c r="BB97" s="97"/>
      <c r="BC97" s="97"/>
      <c r="BD97" s="97"/>
      <c r="BE97" s="97"/>
      <c r="BF97" s="97"/>
      <c r="BG97" s="97"/>
      <c r="BH97" s="97"/>
      <c r="BI97" s="98"/>
      <c r="BJ97" s="98"/>
      <c r="BK97" s="98"/>
      <c r="BL97" s="98"/>
      <c r="BM97" s="98"/>
      <c r="BN97" s="98"/>
      <c r="BO97" s="98"/>
      <c r="BP97" s="98"/>
      <c r="BQ97" s="98"/>
      <c r="BR97" s="98"/>
      <c r="BS97" s="98"/>
      <c r="BT97" s="98"/>
      <c r="BU97" s="98"/>
      <c r="BV97" s="98"/>
      <c r="BW97" s="98"/>
      <c r="BX97" s="98"/>
      <c r="BY97" s="98"/>
      <c r="BZ97" s="102"/>
      <c r="CA97" s="88"/>
      <c r="CB97" s="88"/>
      <c r="CC97" s="101"/>
      <c r="CD97" s="101"/>
      <c r="CE97" s="101"/>
      <c r="CF97" s="101"/>
      <c r="CG97" s="101"/>
    </row>
  </sheetData>
  <mergeCells count="96">
    <mergeCell ref="A86:I86"/>
    <mergeCell ref="A87:I87"/>
    <mergeCell ref="A88:I88"/>
    <mergeCell ref="A89:I89"/>
    <mergeCell ref="A90:I90"/>
    <mergeCell ref="A91:I91"/>
    <mergeCell ref="A94:P94"/>
    <mergeCell ref="A95:P95"/>
    <mergeCell ref="A97:P97"/>
    <mergeCell ref="A81:G81"/>
    <mergeCell ref="A82:I82"/>
    <mergeCell ref="A83:I83"/>
    <mergeCell ref="A84:I84"/>
    <mergeCell ref="A85:I85"/>
    <mergeCell ref="A76:I76"/>
    <mergeCell ref="A77:I77"/>
    <mergeCell ref="A78:I78"/>
    <mergeCell ref="A79:I79"/>
    <mergeCell ref="A80:I80"/>
    <mergeCell ref="A71:I71"/>
    <mergeCell ref="A72:I72"/>
    <mergeCell ref="A73:I73"/>
    <mergeCell ref="A74:I74"/>
    <mergeCell ref="A75:I75"/>
    <mergeCell ref="A66:I66"/>
    <mergeCell ref="A67:I67"/>
    <mergeCell ref="A68:I68"/>
    <mergeCell ref="A69:I69"/>
    <mergeCell ref="A70:I70"/>
    <mergeCell ref="A60:I60"/>
    <mergeCell ref="A61:P61"/>
    <mergeCell ref="C59:E59"/>
    <mergeCell ref="C64:E64"/>
    <mergeCell ref="A65:I65"/>
    <mergeCell ref="C62:E62"/>
    <mergeCell ref="C63:E63"/>
    <mergeCell ref="C55:E55"/>
    <mergeCell ref="C53:E53"/>
    <mergeCell ref="C54:E54"/>
    <mergeCell ref="C58:E58"/>
    <mergeCell ref="C56:E56"/>
    <mergeCell ref="C57:E57"/>
    <mergeCell ref="C47:E47"/>
    <mergeCell ref="C51:E51"/>
    <mergeCell ref="C52:E52"/>
    <mergeCell ref="A48:I48"/>
    <mergeCell ref="A49:P49"/>
    <mergeCell ref="C50:E50"/>
    <mergeCell ref="C42:E42"/>
    <mergeCell ref="C43:E43"/>
    <mergeCell ref="C40:E40"/>
    <mergeCell ref="C41:E41"/>
    <mergeCell ref="C45:E45"/>
    <mergeCell ref="C46:E46"/>
    <mergeCell ref="C44:E44"/>
    <mergeCell ref="C34:E34"/>
    <mergeCell ref="C35:E35"/>
    <mergeCell ref="C31:E31"/>
    <mergeCell ref="A32:I32"/>
    <mergeCell ref="C39:E39"/>
    <mergeCell ref="A36:I36"/>
    <mergeCell ref="A37:P37"/>
    <mergeCell ref="C38:E38"/>
    <mergeCell ref="C29:E29"/>
    <mergeCell ref="C30:E30"/>
    <mergeCell ref="C26:E26"/>
    <mergeCell ref="A27:P27"/>
    <mergeCell ref="C28:E28"/>
    <mergeCell ref="A33:P33"/>
    <mergeCell ref="O23:O25"/>
    <mergeCell ref="P23:P25"/>
    <mergeCell ref="G24:G25"/>
    <mergeCell ref="H24:H25"/>
    <mergeCell ref="I24:I25"/>
    <mergeCell ref="J24:J25"/>
    <mergeCell ref="K24:N24"/>
    <mergeCell ref="A23:A25"/>
    <mergeCell ref="B23:B25"/>
    <mergeCell ref="C23:E25"/>
    <mergeCell ref="F23:F25"/>
    <mergeCell ref="G23:H23"/>
    <mergeCell ref="I23:N23"/>
    <mergeCell ref="A14:P14"/>
    <mergeCell ref="C15:G15"/>
    <mergeCell ref="E21:P21"/>
    <mergeCell ref="A8:P8"/>
    <mergeCell ref="A9:P9"/>
    <mergeCell ref="A11:P11"/>
    <mergeCell ref="A12:P12"/>
    <mergeCell ref="A13:P13"/>
    <mergeCell ref="A2:C2"/>
    <mergeCell ref="M2:P2"/>
    <mergeCell ref="A3:D3"/>
    <mergeCell ref="L3:P3"/>
    <mergeCell ref="A4:D4"/>
    <mergeCell ref="L4:P4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78" fitToHeight="0" orientation="landscape" r:id="rId1"/>
  <headerFooter>
    <oddFooter>&amp;RСтраница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X70"/>
  <sheetViews>
    <sheetView topLeftCell="A53" workbookViewId="0">
      <selection activeCell="Y86" sqref="Y86"/>
    </sheetView>
  </sheetViews>
  <sheetFormatPr defaultColWidth="8.85546875" defaultRowHeight="11.25" customHeight="1" x14ac:dyDescent="0.2"/>
  <cols>
    <col min="1" max="1" width="7" style="78" customWidth="1"/>
    <col min="2" max="4" width="47.140625" style="78" customWidth="1"/>
    <col min="5" max="5" width="12.140625" style="78" customWidth="1"/>
    <col min="6" max="11" width="8.85546875" style="78"/>
    <col min="12" max="16" width="160.5703125" style="86" hidden="1" customWidth="1"/>
    <col min="17" max="24" width="153.5703125" style="83" hidden="1" customWidth="1"/>
    <col min="25" max="16384" width="8.85546875" style="78"/>
  </cols>
  <sheetData>
    <row r="1" spans="1:24" s="92" customFormat="1" ht="6" hidden="1" customHeight="1" x14ac:dyDescent="0.25"/>
    <row r="2" spans="1:24" s="92" customFormat="1" ht="15" hidden="1" x14ac:dyDescent="0.25">
      <c r="E2" s="106" t="s">
        <v>465</v>
      </c>
    </row>
    <row r="3" spans="1:24" s="92" customFormat="1" ht="15" hidden="1" x14ac:dyDescent="0.25">
      <c r="B3" s="186" t="s">
        <v>761</v>
      </c>
      <c r="C3" s="136"/>
      <c r="D3" s="136"/>
      <c r="E3" s="185"/>
    </row>
    <row r="4" spans="1:24" s="92" customFormat="1" ht="12.75" hidden="1" customHeight="1" x14ac:dyDescent="0.25">
      <c r="D4" s="87" t="s">
        <v>760</v>
      </c>
      <c r="E4" s="184"/>
    </row>
    <row r="5" spans="1:24" s="92" customFormat="1" ht="33" customHeight="1" x14ac:dyDescent="0.25">
      <c r="A5" s="487" t="s">
        <v>759</v>
      </c>
      <c r="B5" s="487"/>
      <c r="C5" s="487"/>
      <c r="D5" s="487"/>
      <c r="E5" s="487"/>
    </row>
    <row r="6" spans="1:24" s="92" customFormat="1" ht="15" x14ac:dyDescent="0.25">
      <c r="A6" s="488" t="s">
        <v>1078</v>
      </c>
      <c r="B6" s="488"/>
      <c r="C6" s="488"/>
      <c r="D6" s="488"/>
      <c r="E6" s="488"/>
    </row>
    <row r="7" spans="1:24" s="92" customFormat="1" ht="15" x14ac:dyDescent="0.25">
      <c r="A7" s="175"/>
      <c r="B7" s="175"/>
      <c r="C7" s="175"/>
      <c r="D7" s="175"/>
      <c r="E7" s="175"/>
    </row>
    <row r="8" spans="1:24" s="92" customFormat="1" ht="126" customHeight="1" x14ac:dyDescent="0.25">
      <c r="A8" s="501" t="s">
        <v>1077</v>
      </c>
      <c r="B8" s="501"/>
      <c r="C8" s="501"/>
      <c r="D8" s="501"/>
      <c r="E8" s="501"/>
      <c r="L8" s="183" t="s">
        <v>758</v>
      </c>
      <c r="M8" s="183" t="s">
        <v>2</v>
      </c>
      <c r="N8" s="183" t="s">
        <v>2</v>
      </c>
      <c r="O8" s="183" t="s">
        <v>2</v>
      </c>
      <c r="P8" s="183" t="s">
        <v>2</v>
      </c>
    </row>
    <row r="9" spans="1:24" s="92" customFormat="1" ht="15" x14ac:dyDescent="0.25">
      <c r="A9" s="489" t="s">
        <v>757</v>
      </c>
      <c r="B9" s="489"/>
      <c r="C9" s="489"/>
      <c r="D9" s="489"/>
      <c r="E9" s="489"/>
    </row>
    <row r="10" spans="1:24" s="92" customFormat="1" ht="15" x14ac:dyDescent="0.25">
      <c r="A10" s="175"/>
      <c r="B10" s="175"/>
      <c r="C10" s="175"/>
      <c r="D10" s="175"/>
      <c r="E10" s="175"/>
    </row>
    <row r="11" spans="1:24" s="92" customFormat="1" ht="15" x14ac:dyDescent="0.25">
      <c r="A11" s="182" t="s">
        <v>756</v>
      </c>
      <c r="B11" s="181"/>
      <c r="C11" s="181"/>
      <c r="D11" s="181"/>
      <c r="E11" s="181"/>
    </row>
    <row r="12" spans="1:24" s="92" customFormat="1" ht="15" x14ac:dyDescent="0.25">
      <c r="A12" s="178"/>
      <c r="B12" s="486"/>
      <c r="C12" s="486"/>
      <c r="D12" s="486"/>
      <c r="E12" s="486"/>
      <c r="Q12" s="179" t="s">
        <v>2</v>
      </c>
      <c r="R12" s="179" t="s">
        <v>2</v>
      </c>
      <c r="S12" s="179" t="s">
        <v>2</v>
      </c>
      <c r="T12" s="179" t="s">
        <v>2</v>
      </c>
    </row>
    <row r="13" spans="1:24" s="92" customFormat="1" ht="24" customHeight="1" x14ac:dyDescent="0.25">
      <c r="A13" s="181" t="s">
        <v>755</v>
      </c>
      <c r="B13" s="181"/>
      <c r="C13" s="180"/>
      <c r="D13" s="180"/>
      <c r="E13" s="180"/>
    </row>
    <row r="14" spans="1:24" s="92" customFormat="1" ht="15" x14ac:dyDescent="0.25">
      <c r="A14" s="178"/>
      <c r="B14" s="486"/>
      <c r="C14" s="486"/>
      <c r="D14" s="486"/>
      <c r="E14" s="486"/>
      <c r="U14" s="179" t="s">
        <v>2</v>
      </c>
      <c r="V14" s="179" t="s">
        <v>2</v>
      </c>
      <c r="W14" s="179" t="s">
        <v>2</v>
      </c>
      <c r="X14" s="179" t="s">
        <v>2</v>
      </c>
    </row>
    <row r="15" spans="1:24" s="92" customFormat="1" ht="15" x14ac:dyDescent="0.25">
      <c r="A15" s="178"/>
      <c r="B15" s="176"/>
      <c r="C15" s="176"/>
      <c r="D15" s="176"/>
      <c r="E15" s="176"/>
    </row>
    <row r="16" spans="1:24" s="92" customFormat="1" ht="15" x14ac:dyDescent="0.25">
      <c r="A16" s="177" t="s">
        <v>824</v>
      </c>
      <c r="B16" s="176"/>
      <c r="C16" s="176"/>
      <c r="D16" s="176"/>
      <c r="E16" s="176"/>
    </row>
    <row r="17" spans="1:5" s="92" customFormat="1" ht="15" x14ac:dyDescent="0.25">
      <c r="A17" s="175"/>
      <c r="B17" s="175"/>
      <c r="C17" s="203"/>
      <c r="D17" s="203"/>
      <c r="E17" s="174"/>
    </row>
    <row r="18" spans="1:5" s="92" customFormat="1" ht="69.75" customHeight="1" x14ac:dyDescent="0.25">
      <c r="A18" s="173" t="s">
        <v>462</v>
      </c>
      <c r="B18" s="173" t="s">
        <v>754</v>
      </c>
      <c r="C18" s="173" t="s">
        <v>753</v>
      </c>
      <c r="D18" s="173" t="s">
        <v>752</v>
      </c>
      <c r="E18" s="173" t="s">
        <v>751</v>
      </c>
    </row>
    <row r="19" spans="1:5" s="92" customFormat="1" ht="15" x14ac:dyDescent="0.25">
      <c r="A19" s="171">
        <v>1</v>
      </c>
      <c r="B19" s="172">
        <v>2</v>
      </c>
      <c r="C19" s="172">
        <v>3</v>
      </c>
      <c r="D19" s="171">
        <v>4</v>
      </c>
      <c r="E19" s="171">
        <v>5</v>
      </c>
    </row>
    <row r="20" spans="1:5" s="92" customFormat="1" ht="12.75" customHeight="1" x14ac:dyDescent="0.25">
      <c r="A20" s="383" t="s">
        <v>522</v>
      </c>
      <c r="B20" s="384"/>
      <c r="C20" s="384"/>
      <c r="D20" s="384"/>
      <c r="E20" s="385"/>
    </row>
    <row r="21" spans="1:5" s="92" customFormat="1" ht="33.75" x14ac:dyDescent="0.25">
      <c r="A21" s="170" t="s">
        <v>49</v>
      </c>
      <c r="B21" s="169" t="s">
        <v>750</v>
      </c>
      <c r="C21" s="169" t="s">
        <v>749</v>
      </c>
      <c r="D21" s="168" t="s">
        <v>748</v>
      </c>
      <c r="E21" s="167">
        <v>76036</v>
      </c>
    </row>
    <row r="22" spans="1:5" s="92" customFormat="1" ht="15" x14ac:dyDescent="0.25">
      <c r="A22" s="162"/>
      <c r="B22" s="165"/>
      <c r="C22" s="164" t="s">
        <v>711</v>
      </c>
      <c r="D22" s="163" t="s">
        <v>710</v>
      </c>
      <c r="E22" s="166"/>
    </row>
    <row r="23" spans="1:5" s="92" customFormat="1" ht="15" x14ac:dyDescent="0.25">
      <c r="A23" s="162"/>
      <c r="B23" s="165"/>
      <c r="C23" s="164" t="s">
        <v>709</v>
      </c>
      <c r="D23" s="163" t="s">
        <v>708</v>
      </c>
      <c r="E23" s="166"/>
    </row>
    <row r="24" spans="1:5" s="92" customFormat="1" ht="34.5" x14ac:dyDescent="0.25">
      <c r="A24" s="162"/>
      <c r="B24" s="165"/>
      <c r="C24" s="164" t="s">
        <v>707</v>
      </c>
      <c r="D24" s="163" t="s">
        <v>706</v>
      </c>
      <c r="E24" s="166"/>
    </row>
    <row r="25" spans="1:5" s="92" customFormat="1" ht="15" x14ac:dyDescent="0.25">
      <c r="A25" s="162"/>
      <c r="B25" s="165"/>
      <c r="C25" s="164" t="s">
        <v>705</v>
      </c>
      <c r="D25" s="163" t="s">
        <v>704</v>
      </c>
      <c r="E25" s="166" t="s">
        <v>747</v>
      </c>
    </row>
    <row r="26" spans="1:5" s="92" customFormat="1" ht="15" x14ac:dyDescent="0.25">
      <c r="A26" s="162"/>
      <c r="B26" s="165"/>
      <c r="C26" s="164" t="s">
        <v>746</v>
      </c>
      <c r="D26" s="163" t="s">
        <v>745</v>
      </c>
      <c r="E26" s="166" t="s">
        <v>744</v>
      </c>
    </row>
    <row r="27" spans="1:5" s="92" customFormat="1" ht="15" x14ac:dyDescent="0.25">
      <c r="A27" s="162"/>
      <c r="B27" s="165"/>
      <c r="C27" s="164" t="s">
        <v>743</v>
      </c>
      <c r="D27" s="163" t="s">
        <v>742</v>
      </c>
      <c r="E27" s="166" t="s">
        <v>741</v>
      </c>
    </row>
    <row r="28" spans="1:5" s="92" customFormat="1" ht="15" x14ac:dyDescent="0.25">
      <c r="A28" s="162"/>
      <c r="B28" s="165"/>
      <c r="C28" s="164" t="s">
        <v>691</v>
      </c>
      <c r="D28" s="163" t="s">
        <v>740</v>
      </c>
      <c r="E28" s="166" t="s">
        <v>739</v>
      </c>
    </row>
    <row r="29" spans="1:5" s="92" customFormat="1" ht="15" x14ac:dyDescent="0.25">
      <c r="A29" s="162"/>
      <c r="B29" s="165"/>
      <c r="C29" s="164" t="s">
        <v>689</v>
      </c>
      <c r="D29" s="163" t="s">
        <v>687</v>
      </c>
      <c r="E29" s="166" t="s">
        <v>738</v>
      </c>
    </row>
    <row r="30" spans="1:5" s="92" customFormat="1" ht="15" x14ac:dyDescent="0.25">
      <c r="A30" s="162"/>
      <c r="B30" s="165"/>
      <c r="C30" s="164" t="s">
        <v>688</v>
      </c>
      <c r="D30" s="163" t="s">
        <v>737</v>
      </c>
      <c r="E30" s="166" t="s">
        <v>736</v>
      </c>
    </row>
    <row r="31" spans="1:5" s="92" customFormat="1" ht="15" x14ac:dyDescent="0.25">
      <c r="A31" s="162"/>
      <c r="B31" s="165"/>
      <c r="C31" s="164" t="s">
        <v>686</v>
      </c>
      <c r="D31" s="163" t="s">
        <v>685</v>
      </c>
      <c r="E31" s="166" t="s">
        <v>735</v>
      </c>
    </row>
    <row r="32" spans="1:5" s="92" customFormat="1" ht="15" x14ac:dyDescent="0.25">
      <c r="A32" s="162"/>
      <c r="B32" s="165"/>
      <c r="C32" s="164" t="s">
        <v>684</v>
      </c>
      <c r="D32" s="163" t="s">
        <v>683</v>
      </c>
      <c r="E32" s="162"/>
    </row>
    <row r="33" spans="1:5" s="92" customFormat="1" ht="12.75" customHeight="1" x14ac:dyDescent="0.25">
      <c r="A33" s="383" t="s">
        <v>734</v>
      </c>
      <c r="B33" s="384"/>
      <c r="C33" s="384"/>
      <c r="D33" s="384"/>
      <c r="E33" s="385"/>
    </row>
    <row r="34" spans="1:5" s="92" customFormat="1" ht="78.75" x14ac:dyDescent="0.25">
      <c r="A34" s="170" t="s">
        <v>38</v>
      </c>
      <c r="B34" s="169" t="s">
        <v>733</v>
      </c>
      <c r="C34" s="169" t="s">
        <v>712</v>
      </c>
      <c r="D34" s="168" t="s">
        <v>732</v>
      </c>
      <c r="E34" s="167">
        <v>478336</v>
      </c>
    </row>
    <row r="35" spans="1:5" s="92" customFormat="1" ht="15" x14ac:dyDescent="0.25">
      <c r="A35" s="162"/>
      <c r="B35" s="165"/>
      <c r="C35" s="164" t="s">
        <v>711</v>
      </c>
      <c r="D35" s="163" t="s">
        <v>710</v>
      </c>
      <c r="E35" s="166"/>
    </row>
    <row r="36" spans="1:5" s="92" customFormat="1" ht="15" x14ac:dyDescent="0.25">
      <c r="A36" s="162"/>
      <c r="B36" s="165"/>
      <c r="C36" s="164" t="s">
        <v>709</v>
      </c>
      <c r="D36" s="163" t="s">
        <v>708</v>
      </c>
      <c r="E36" s="166"/>
    </row>
    <row r="37" spans="1:5" s="92" customFormat="1" ht="34.5" x14ac:dyDescent="0.25">
      <c r="A37" s="162"/>
      <c r="B37" s="165"/>
      <c r="C37" s="164" t="s">
        <v>707</v>
      </c>
      <c r="D37" s="163" t="s">
        <v>706</v>
      </c>
      <c r="E37" s="166"/>
    </row>
    <row r="38" spans="1:5" s="92" customFormat="1" ht="15" x14ac:dyDescent="0.25">
      <c r="A38" s="162"/>
      <c r="B38" s="165"/>
      <c r="C38" s="164" t="s">
        <v>705</v>
      </c>
      <c r="D38" s="163" t="s">
        <v>704</v>
      </c>
      <c r="E38" s="166" t="s">
        <v>692</v>
      </c>
    </row>
    <row r="39" spans="1:5" s="92" customFormat="1" ht="15" x14ac:dyDescent="0.25">
      <c r="A39" s="162"/>
      <c r="B39" s="165"/>
      <c r="C39" s="164" t="s">
        <v>703</v>
      </c>
      <c r="D39" s="163" t="s">
        <v>702</v>
      </c>
      <c r="E39" s="166" t="s">
        <v>731</v>
      </c>
    </row>
    <row r="40" spans="1:5" s="92" customFormat="1" ht="15" x14ac:dyDescent="0.25">
      <c r="A40" s="162"/>
      <c r="B40" s="165"/>
      <c r="C40" s="164" t="s">
        <v>701</v>
      </c>
      <c r="D40" s="163" t="s">
        <v>700</v>
      </c>
      <c r="E40" s="166" t="s">
        <v>730</v>
      </c>
    </row>
    <row r="41" spans="1:5" s="92" customFormat="1" ht="15" x14ac:dyDescent="0.25">
      <c r="A41" s="162"/>
      <c r="B41" s="165"/>
      <c r="C41" s="164" t="s">
        <v>699</v>
      </c>
      <c r="D41" s="163" t="s">
        <v>698</v>
      </c>
      <c r="E41" s="166" t="s">
        <v>729</v>
      </c>
    </row>
    <row r="42" spans="1:5" s="92" customFormat="1" ht="15" x14ac:dyDescent="0.25">
      <c r="A42" s="162"/>
      <c r="B42" s="165"/>
      <c r="C42" s="164" t="s">
        <v>697</v>
      </c>
      <c r="D42" s="163" t="s">
        <v>696</v>
      </c>
      <c r="E42" s="166" t="s">
        <v>728</v>
      </c>
    </row>
    <row r="43" spans="1:5" s="92" customFormat="1" ht="15" x14ac:dyDescent="0.25">
      <c r="A43" s="162"/>
      <c r="B43" s="165"/>
      <c r="C43" s="164" t="s">
        <v>695</v>
      </c>
      <c r="D43" s="163" t="s">
        <v>693</v>
      </c>
      <c r="E43" s="166" t="s">
        <v>727</v>
      </c>
    </row>
    <row r="44" spans="1:5" s="92" customFormat="1" ht="15" x14ac:dyDescent="0.25">
      <c r="A44" s="162"/>
      <c r="B44" s="165"/>
      <c r="C44" s="164" t="s">
        <v>694</v>
      </c>
      <c r="D44" s="163" t="s">
        <v>693</v>
      </c>
      <c r="E44" s="166" t="s">
        <v>727</v>
      </c>
    </row>
    <row r="45" spans="1:5" s="92" customFormat="1" ht="15" x14ac:dyDescent="0.25">
      <c r="A45" s="162"/>
      <c r="B45" s="165"/>
      <c r="C45" s="164" t="s">
        <v>691</v>
      </c>
      <c r="D45" s="163" t="s">
        <v>690</v>
      </c>
      <c r="E45" s="166" t="s">
        <v>726</v>
      </c>
    </row>
    <row r="46" spans="1:5" s="92" customFormat="1" ht="15" x14ac:dyDescent="0.25">
      <c r="A46" s="162"/>
      <c r="B46" s="165"/>
      <c r="C46" s="164" t="s">
        <v>689</v>
      </c>
      <c r="D46" s="163" t="s">
        <v>687</v>
      </c>
      <c r="E46" s="166" t="s">
        <v>725</v>
      </c>
    </row>
    <row r="47" spans="1:5" s="92" customFormat="1" ht="15" x14ac:dyDescent="0.25">
      <c r="A47" s="162"/>
      <c r="B47" s="165"/>
      <c r="C47" s="164" t="s">
        <v>688</v>
      </c>
      <c r="D47" s="163" t="s">
        <v>687</v>
      </c>
      <c r="E47" s="166" t="s">
        <v>725</v>
      </c>
    </row>
    <row r="48" spans="1:5" s="92" customFormat="1" ht="15" x14ac:dyDescent="0.25">
      <c r="A48" s="162"/>
      <c r="B48" s="165"/>
      <c r="C48" s="164" t="s">
        <v>686</v>
      </c>
      <c r="D48" s="163" t="s">
        <v>685</v>
      </c>
      <c r="E48" s="166" t="s">
        <v>724</v>
      </c>
    </row>
    <row r="49" spans="1:5" s="92" customFormat="1" ht="15" x14ac:dyDescent="0.25">
      <c r="A49" s="162"/>
      <c r="B49" s="165"/>
      <c r="C49" s="164" t="s">
        <v>684</v>
      </c>
      <c r="D49" s="163" t="s">
        <v>683</v>
      </c>
      <c r="E49" s="162"/>
    </row>
    <row r="50" spans="1:5" s="92" customFormat="1" ht="12.75" customHeight="1" x14ac:dyDescent="0.25">
      <c r="A50" s="383" t="s">
        <v>449</v>
      </c>
      <c r="B50" s="384"/>
      <c r="C50" s="384"/>
      <c r="D50" s="384"/>
      <c r="E50" s="385"/>
    </row>
    <row r="51" spans="1:5" s="92" customFormat="1" ht="78.75" x14ac:dyDescent="0.25">
      <c r="A51" s="170" t="s">
        <v>42</v>
      </c>
      <c r="B51" s="169" t="s">
        <v>723</v>
      </c>
      <c r="C51" s="169" t="s">
        <v>712</v>
      </c>
      <c r="D51" s="168" t="s">
        <v>722</v>
      </c>
      <c r="E51" s="167">
        <v>358752</v>
      </c>
    </row>
    <row r="52" spans="1:5" s="92" customFormat="1" ht="15" x14ac:dyDescent="0.25">
      <c r="A52" s="162"/>
      <c r="B52" s="165"/>
      <c r="C52" s="164" t="s">
        <v>711</v>
      </c>
      <c r="D52" s="163" t="s">
        <v>710</v>
      </c>
      <c r="E52" s="166"/>
    </row>
    <row r="53" spans="1:5" s="92" customFormat="1" ht="15" x14ac:dyDescent="0.25">
      <c r="A53" s="162"/>
      <c r="B53" s="165"/>
      <c r="C53" s="164" t="s">
        <v>709</v>
      </c>
      <c r="D53" s="163" t="s">
        <v>708</v>
      </c>
      <c r="E53" s="166"/>
    </row>
    <row r="54" spans="1:5" s="92" customFormat="1" ht="34.5" x14ac:dyDescent="0.25">
      <c r="A54" s="162"/>
      <c r="B54" s="165"/>
      <c r="C54" s="164" t="s">
        <v>707</v>
      </c>
      <c r="D54" s="163" t="s">
        <v>706</v>
      </c>
      <c r="E54" s="166"/>
    </row>
    <row r="55" spans="1:5" s="92" customFormat="1" ht="15" x14ac:dyDescent="0.25">
      <c r="A55" s="162"/>
      <c r="B55" s="165"/>
      <c r="C55" s="164" t="s">
        <v>705</v>
      </c>
      <c r="D55" s="163" t="s">
        <v>704</v>
      </c>
      <c r="E55" s="166" t="s">
        <v>721</v>
      </c>
    </row>
    <row r="56" spans="1:5" s="92" customFormat="1" ht="15" x14ac:dyDescent="0.25">
      <c r="A56" s="162"/>
      <c r="B56" s="165"/>
      <c r="C56" s="164" t="s">
        <v>703</v>
      </c>
      <c r="D56" s="163" t="s">
        <v>702</v>
      </c>
      <c r="E56" s="166" t="s">
        <v>720</v>
      </c>
    </row>
    <row r="57" spans="1:5" s="92" customFormat="1" ht="15" x14ac:dyDescent="0.25">
      <c r="A57" s="162"/>
      <c r="B57" s="165"/>
      <c r="C57" s="164" t="s">
        <v>701</v>
      </c>
      <c r="D57" s="163" t="s">
        <v>700</v>
      </c>
      <c r="E57" s="166" t="s">
        <v>719</v>
      </c>
    </row>
    <row r="58" spans="1:5" s="92" customFormat="1" ht="15" x14ac:dyDescent="0.25">
      <c r="A58" s="162"/>
      <c r="B58" s="165"/>
      <c r="C58" s="164" t="s">
        <v>699</v>
      </c>
      <c r="D58" s="163" t="s">
        <v>698</v>
      </c>
      <c r="E58" s="166" t="s">
        <v>718</v>
      </c>
    </row>
    <row r="59" spans="1:5" s="92" customFormat="1" ht="15" x14ac:dyDescent="0.25">
      <c r="A59" s="162"/>
      <c r="B59" s="165"/>
      <c r="C59" s="164" t="s">
        <v>697</v>
      </c>
      <c r="D59" s="163" t="s">
        <v>696</v>
      </c>
      <c r="E59" s="166" t="s">
        <v>717</v>
      </c>
    </row>
    <row r="60" spans="1:5" s="92" customFormat="1" ht="15" x14ac:dyDescent="0.25">
      <c r="A60" s="162"/>
      <c r="B60" s="165"/>
      <c r="C60" s="164" t="s">
        <v>695</v>
      </c>
      <c r="D60" s="163" t="s">
        <v>693</v>
      </c>
      <c r="E60" s="166" t="s">
        <v>716</v>
      </c>
    </row>
    <row r="61" spans="1:5" s="92" customFormat="1" ht="15" x14ac:dyDescent="0.25">
      <c r="A61" s="162"/>
      <c r="B61" s="165"/>
      <c r="C61" s="164" t="s">
        <v>694</v>
      </c>
      <c r="D61" s="163" t="s">
        <v>693</v>
      </c>
      <c r="E61" s="166" t="s">
        <v>716</v>
      </c>
    </row>
    <row r="62" spans="1:5" s="92" customFormat="1" ht="15" x14ac:dyDescent="0.25">
      <c r="A62" s="162"/>
      <c r="B62" s="165"/>
      <c r="C62" s="164" t="s">
        <v>691</v>
      </c>
      <c r="D62" s="163" t="s">
        <v>690</v>
      </c>
      <c r="E62" s="166" t="s">
        <v>715</v>
      </c>
    </row>
    <row r="63" spans="1:5" s="92" customFormat="1" ht="15" x14ac:dyDescent="0.25">
      <c r="A63" s="162"/>
      <c r="B63" s="165"/>
      <c r="C63" s="164" t="s">
        <v>689</v>
      </c>
      <c r="D63" s="163" t="s">
        <v>687</v>
      </c>
      <c r="E63" s="166" t="s">
        <v>714</v>
      </c>
    </row>
    <row r="64" spans="1:5" s="92" customFormat="1" ht="15" x14ac:dyDescent="0.25">
      <c r="A64" s="162"/>
      <c r="B64" s="165"/>
      <c r="C64" s="164" t="s">
        <v>688</v>
      </c>
      <c r="D64" s="163" t="s">
        <v>687</v>
      </c>
      <c r="E64" s="166" t="s">
        <v>714</v>
      </c>
    </row>
    <row r="65" spans="1:5" s="92" customFormat="1" ht="15" x14ac:dyDescent="0.25">
      <c r="A65" s="162"/>
      <c r="B65" s="165"/>
      <c r="C65" s="164" t="s">
        <v>686</v>
      </c>
      <c r="D65" s="163" t="s">
        <v>685</v>
      </c>
      <c r="E65" s="166" t="s">
        <v>713</v>
      </c>
    </row>
    <row r="66" spans="1:5" s="92" customFormat="1" ht="15" x14ac:dyDescent="0.25">
      <c r="A66" s="162"/>
      <c r="B66" s="165"/>
      <c r="C66" s="164" t="s">
        <v>684</v>
      </c>
      <c r="D66" s="163" t="s">
        <v>683</v>
      </c>
      <c r="E66" s="162"/>
    </row>
    <row r="67" spans="1:5" s="92" customFormat="1" ht="15" x14ac:dyDescent="0.25">
      <c r="A67" s="160"/>
      <c r="B67" s="404" t="s">
        <v>204</v>
      </c>
      <c r="C67" s="404"/>
      <c r="D67" s="160"/>
      <c r="E67" s="159"/>
    </row>
    <row r="68" spans="1:5" s="92" customFormat="1" ht="11.25" customHeight="1" x14ac:dyDescent="0.25">
      <c r="A68" s="160"/>
      <c r="B68" s="403" t="s">
        <v>822</v>
      </c>
      <c r="C68" s="403"/>
      <c r="D68" s="160"/>
      <c r="E68" s="161" t="s">
        <v>823</v>
      </c>
    </row>
    <row r="69" spans="1:5" s="92" customFormat="1" ht="11.25" customHeight="1" x14ac:dyDescent="0.25">
      <c r="A69" s="160"/>
      <c r="B69" s="404" t="s">
        <v>412</v>
      </c>
      <c r="C69" s="404"/>
      <c r="D69" s="160"/>
      <c r="E69" s="159" t="s">
        <v>823</v>
      </c>
    </row>
    <row r="70" spans="1:5" s="92" customFormat="1" ht="23.25" customHeight="1" x14ac:dyDescent="0.25"/>
  </sheetData>
  <mergeCells count="12">
    <mergeCell ref="A5:E5"/>
    <mergeCell ref="A6:E6"/>
    <mergeCell ref="A8:E8"/>
    <mergeCell ref="A9:E9"/>
    <mergeCell ref="B12:E12"/>
    <mergeCell ref="B68:C68"/>
    <mergeCell ref="B69:C69"/>
    <mergeCell ref="B14:E14"/>
    <mergeCell ref="A20:E20"/>
    <mergeCell ref="A33:E33"/>
    <mergeCell ref="A50:E50"/>
    <mergeCell ref="B67:C67"/>
  </mergeCells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C76"/>
  <sheetViews>
    <sheetView topLeftCell="A22" zoomScaleNormal="100" workbookViewId="0">
      <selection activeCell="A49" sqref="A49:H49"/>
    </sheetView>
  </sheetViews>
  <sheetFormatPr defaultColWidth="9.140625" defaultRowHeight="11.25" customHeight="1" x14ac:dyDescent="0.2"/>
  <cols>
    <col min="1" max="1" width="6.7109375" style="78" customWidth="1"/>
    <col min="2" max="2" width="22.28515625" style="78" customWidth="1"/>
    <col min="3" max="3" width="34.28515625" style="78" customWidth="1"/>
    <col min="4" max="8" width="19.85546875" style="78" customWidth="1"/>
    <col min="9" max="13" width="113.7109375" style="85" hidden="1" customWidth="1"/>
    <col min="14" max="19" width="136" style="84" hidden="1" customWidth="1"/>
    <col min="20" max="26" width="155.85546875" style="289" hidden="1" customWidth="1"/>
    <col min="27" max="27" width="162.5703125" style="83" hidden="1" customWidth="1"/>
    <col min="28" max="30" width="56.5703125" style="288" hidden="1" customWidth="1"/>
    <col min="31" max="32" width="54.140625" style="82" hidden="1" customWidth="1"/>
    <col min="33" max="40" width="79.42578125" style="288" hidden="1" customWidth="1"/>
    <col min="41" max="44" width="83.140625" style="82" hidden="1" customWidth="1"/>
    <col min="45" max="48" width="79.42578125" style="288" hidden="1" customWidth="1"/>
    <col min="49" max="50" width="54.140625" style="82" hidden="1" customWidth="1"/>
    <col min="51" max="54" width="79.42578125" style="288" hidden="1" customWidth="1"/>
    <col min="55" max="55" width="15.28515625" style="78" customWidth="1"/>
    <col min="56" max="16384" width="9.140625" style="78"/>
  </cols>
  <sheetData>
    <row r="1" spans="1:19" s="78" customFormat="1" x14ac:dyDescent="0.2">
      <c r="H1" s="320" t="s">
        <v>1073</v>
      </c>
      <c r="I1" s="85"/>
      <c r="J1" s="85"/>
      <c r="K1" s="85"/>
      <c r="L1" s="85"/>
      <c r="M1" s="85"/>
      <c r="N1" s="84"/>
      <c r="O1" s="84"/>
      <c r="P1" s="84"/>
      <c r="Q1" s="84"/>
      <c r="R1" s="84"/>
      <c r="S1" s="84"/>
    </row>
    <row r="2" spans="1:19" s="78" customFormat="1" x14ac:dyDescent="0.2">
      <c r="A2" s="96"/>
      <c r="B2" s="96"/>
      <c r="C2" s="96"/>
      <c r="D2" s="96"/>
      <c r="E2" s="96"/>
      <c r="F2" s="96"/>
      <c r="G2" s="96"/>
      <c r="H2" s="99" t="s">
        <v>1072</v>
      </c>
      <c r="I2" s="85"/>
      <c r="J2" s="85"/>
      <c r="K2" s="85"/>
      <c r="L2" s="85"/>
      <c r="M2" s="85"/>
      <c r="N2" s="84"/>
      <c r="O2" s="84"/>
      <c r="P2" s="84"/>
      <c r="Q2" s="84"/>
      <c r="R2" s="84"/>
      <c r="S2" s="84"/>
    </row>
    <row r="3" spans="1:19" s="78" customFormat="1" x14ac:dyDescent="0.2">
      <c r="A3" s="96"/>
      <c r="B3" s="96"/>
      <c r="C3" s="96"/>
      <c r="D3" s="96"/>
      <c r="E3" s="96"/>
      <c r="F3" s="96"/>
      <c r="G3" s="96"/>
      <c r="H3" s="320"/>
      <c r="I3" s="85"/>
      <c r="J3" s="85"/>
      <c r="K3" s="85"/>
      <c r="L3" s="85"/>
      <c r="M3" s="85"/>
      <c r="N3" s="84"/>
      <c r="O3" s="84"/>
      <c r="P3" s="84"/>
      <c r="Q3" s="84"/>
      <c r="R3" s="84"/>
      <c r="S3" s="84"/>
    </row>
    <row r="4" spans="1:19" s="78" customFormat="1" x14ac:dyDescent="0.2">
      <c r="A4" s="96"/>
      <c r="B4" s="96" t="s">
        <v>408</v>
      </c>
      <c r="C4" s="399" t="s">
        <v>1103</v>
      </c>
      <c r="D4" s="399"/>
      <c r="E4" s="399"/>
      <c r="F4" s="399"/>
      <c r="G4" s="399"/>
      <c r="H4" s="96"/>
      <c r="I4" s="98" t="s">
        <v>1071</v>
      </c>
      <c r="J4" s="98" t="s">
        <v>2</v>
      </c>
      <c r="K4" s="98" t="s">
        <v>2</v>
      </c>
      <c r="L4" s="98" t="s">
        <v>2</v>
      </c>
      <c r="M4" s="98" t="s">
        <v>2</v>
      </c>
      <c r="N4" s="84"/>
      <c r="O4" s="84"/>
      <c r="P4" s="84"/>
      <c r="Q4" s="84"/>
      <c r="R4" s="84"/>
      <c r="S4" s="84"/>
    </row>
    <row r="5" spans="1:19" s="78" customFormat="1" ht="10.5" customHeight="1" x14ac:dyDescent="0.2">
      <c r="A5" s="96"/>
      <c r="B5" s="96"/>
      <c r="C5" s="400" t="s">
        <v>1070</v>
      </c>
      <c r="D5" s="400"/>
      <c r="E5" s="400"/>
      <c r="F5" s="400"/>
      <c r="G5" s="400"/>
      <c r="H5" s="96"/>
      <c r="I5" s="85"/>
      <c r="J5" s="85"/>
      <c r="K5" s="85"/>
      <c r="L5" s="85"/>
      <c r="M5" s="85"/>
      <c r="N5" s="84"/>
      <c r="O5" s="84"/>
      <c r="P5" s="84"/>
      <c r="Q5" s="84"/>
      <c r="R5" s="84"/>
      <c r="S5" s="84"/>
    </row>
    <row r="6" spans="1:19" s="78" customFormat="1" ht="17.25" customHeight="1" x14ac:dyDescent="0.2">
      <c r="A6" s="96"/>
      <c r="B6" s="96" t="s">
        <v>1104</v>
      </c>
      <c r="C6" s="312"/>
      <c r="D6" s="312"/>
      <c r="E6" s="312"/>
      <c r="F6" s="312"/>
      <c r="G6" s="312"/>
      <c r="H6" s="96"/>
      <c r="I6" s="85"/>
      <c r="J6" s="85"/>
      <c r="K6" s="85"/>
      <c r="L6" s="85"/>
      <c r="M6" s="85"/>
      <c r="N6" s="84"/>
      <c r="O6" s="84"/>
      <c r="P6" s="84"/>
      <c r="Q6" s="84"/>
      <c r="R6" s="84"/>
      <c r="S6" s="84"/>
    </row>
    <row r="7" spans="1:19" s="78" customFormat="1" ht="17.25" customHeight="1" x14ac:dyDescent="0.2">
      <c r="A7" s="96"/>
      <c r="B7" s="96"/>
      <c r="C7" s="312"/>
      <c r="D7" s="312"/>
      <c r="E7" s="312"/>
      <c r="F7" s="312"/>
      <c r="G7" s="312"/>
      <c r="H7" s="96"/>
      <c r="I7" s="85"/>
      <c r="J7" s="85"/>
      <c r="K7" s="85"/>
      <c r="L7" s="85"/>
      <c r="M7" s="85"/>
      <c r="N7" s="84"/>
      <c r="O7" s="84"/>
      <c r="P7" s="84"/>
      <c r="Q7" s="84"/>
      <c r="R7" s="84"/>
      <c r="S7" s="84"/>
    </row>
    <row r="8" spans="1:19" s="78" customFormat="1" ht="17.25" customHeight="1" x14ac:dyDescent="0.2">
      <c r="A8" s="96"/>
      <c r="B8" s="319" t="s">
        <v>1069</v>
      </c>
      <c r="C8" s="312"/>
      <c r="D8" s="312"/>
      <c r="E8" s="312"/>
      <c r="F8" s="312"/>
      <c r="G8" s="312"/>
      <c r="H8" s="96"/>
      <c r="I8" s="85"/>
      <c r="J8" s="85"/>
      <c r="K8" s="85"/>
      <c r="L8" s="85"/>
      <c r="M8" s="85"/>
      <c r="N8" s="84"/>
      <c r="O8" s="84"/>
      <c r="P8" s="84"/>
      <c r="Q8" s="84"/>
      <c r="R8" s="84"/>
      <c r="S8" s="84"/>
    </row>
    <row r="9" spans="1:19" s="78" customFormat="1" ht="17.25" customHeight="1" x14ac:dyDescent="0.2">
      <c r="A9" s="96"/>
      <c r="B9" s="96"/>
      <c r="C9" s="401"/>
      <c r="D9" s="401"/>
      <c r="E9" s="401"/>
      <c r="F9" s="401"/>
      <c r="G9" s="401"/>
      <c r="H9" s="96"/>
      <c r="I9" s="85"/>
      <c r="J9" s="85"/>
      <c r="K9" s="85"/>
      <c r="L9" s="85"/>
      <c r="M9" s="85"/>
      <c r="N9" s="84"/>
      <c r="O9" s="84"/>
      <c r="P9" s="84"/>
      <c r="Q9" s="84"/>
      <c r="R9" s="84"/>
      <c r="S9" s="84"/>
    </row>
    <row r="10" spans="1:19" s="78" customFormat="1" ht="11.25" customHeight="1" x14ac:dyDescent="0.25">
      <c r="A10" s="318"/>
      <c r="B10" s="318"/>
      <c r="C10" s="400" t="s">
        <v>1068</v>
      </c>
      <c r="D10" s="400"/>
      <c r="E10" s="400"/>
      <c r="F10" s="400"/>
      <c r="G10" s="400"/>
      <c r="H10" s="318"/>
      <c r="I10" s="85"/>
      <c r="J10" s="85"/>
      <c r="K10" s="85"/>
      <c r="L10" s="85"/>
      <c r="M10" s="85"/>
      <c r="N10" s="84"/>
      <c r="O10" s="84"/>
      <c r="P10" s="84"/>
      <c r="Q10" s="84"/>
      <c r="R10" s="84"/>
      <c r="S10" s="84"/>
    </row>
    <row r="11" spans="1:19" s="78" customFormat="1" ht="11.25" customHeight="1" x14ac:dyDescent="0.25">
      <c r="A11" s="318"/>
      <c r="B11" s="318"/>
      <c r="C11" s="312"/>
      <c r="D11" s="312"/>
      <c r="E11" s="312"/>
      <c r="F11" s="312"/>
      <c r="G11" s="312"/>
      <c r="H11" s="318"/>
      <c r="I11" s="85"/>
      <c r="J11" s="85"/>
      <c r="K11" s="85"/>
      <c r="L11" s="85"/>
      <c r="M11" s="85"/>
      <c r="N11" s="84"/>
      <c r="O11" s="84"/>
      <c r="P11" s="84"/>
      <c r="Q11" s="84"/>
      <c r="R11" s="84"/>
      <c r="S11" s="84"/>
    </row>
    <row r="12" spans="1:19" s="78" customFormat="1" ht="18" x14ac:dyDescent="0.25">
      <c r="A12" s="318"/>
      <c r="B12" s="402" t="s">
        <v>1067</v>
      </c>
      <c r="C12" s="402"/>
      <c r="D12" s="402"/>
      <c r="E12" s="402"/>
      <c r="F12" s="402"/>
      <c r="G12" s="402"/>
      <c r="H12" s="318"/>
      <c r="I12" s="85"/>
      <c r="J12" s="85"/>
      <c r="K12" s="85"/>
      <c r="L12" s="85"/>
      <c r="M12" s="85"/>
      <c r="N12" s="84"/>
      <c r="O12" s="84"/>
      <c r="P12" s="84"/>
      <c r="Q12" s="84"/>
      <c r="R12" s="84"/>
      <c r="S12" s="84"/>
    </row>
    <row r="13" spans="1:19" s="78" customFormat="1" ht="11.25" customHeight="1" x14ac:dyDescent="0.25">
      <c r="A13" s="318"/>
      <c r="B13" s="318"/>
      <c r="C13" s="312"/>
      <c r="D13" s="312"/>
      <c r="E13" s="312"/>
      <c r="F13" s="312"/>
      <c r="G13" s="312"/>
      <c r="H13" s="318"/>
      <c r="I13" s="85"/>
      <c r="J13" s="85"/>
      <c r="K13" s="85"/>
      <c r="L13" s="85"/>
      <c r="M13" s="85"/>
      <c r="N13" s="84"/>
      <c r="O13" s="84"/>
      <c r="P13" s="84"/>
      <c r="Q13" s="84"/>
      <c r="R13" s="84"/>
      <c r="S13" s="84"/>
    </row>
    <row r="14" spans="1:19" s="78" customFormat="1" ht="11.25" customHeight="1" x14ac:dyDescent="0.25">
      <c r="A14" s="318"/>
      <c r="B14" s="318"/>
      <c r="C14" s="312"/>
      <c r="D14" s="312"/>
      <c r="E14" s="312"/>
      <c r="F14" s="312"/>
      <c r="G14" s="312"/>
      <c r="H14" s="318"/>
      <c r="I14" s="85"/>
      <c r="J14" s="85"/>
      <c r="K14" s="85"/>
      <c r="L14" s="85"/>
      <c r="M14" s="85"/>
      <c r="N14" s="84"/>
      <c r="O14" s="84"/>
      <c r="P14" s="84"/>
      <c r="Q14" s="84"/>
      <c r="R14" s="84"/>
      <c r="S14" s="84"/>
    </row>
    <row r="15" spans="1:19" s="78" customFormat="1" ht="11.25" customHeight="1" x14ac:dyDescent="0.25">
      <c r="A15" s="318"/>
      <c r="B15" s="318"/>
      <c r="C15" s="312"/>
      <c r="D15" s="312"/>
      <c r="E15" s="312"/>
      <c r="F15" s="312"/>
      <c r="G15" s="312"/>
      <c r="H15" s="318"/>
      <c r="I15" s="85"/>
      <c r="J15" s="85"/>
      <c r="K15" s="85"/>
      <c r="L15" s="85"/>
      <c r="M15" s="85"/>
      <c r="N15" s="84"/>
      <c r="O15" s="84"/>
      <c r="P15" s="84"/>
      <c r="Q15" s="84"/>
      <c r="R15" s="84"/>
      <c r="S15" s="84"/>
    </row>
    <row r="16" spans="1:19" s="78" customFormat="1" ht="56.25" customHeight="1" x14ac:dyDescent="0.2">
      <c r="A16" s="313"/>
      <c r="B16" s="495" t="s">
        <v>4</v>
      </c>
      <c r="C16" s="495"/>
      <c r="D16" s="495"/>
      <c r="E16" s="495"/>
      <c r="F16" s="495"/>
      <c r="G16" s="495"/>
      <c r="H16" s="495"/>
      <c r="I16" s="85"/>
      <c r="J16" s="85"/>
      <c r="K16" s="85"/>
      <c r="L16" s="85"/>
      <c r="M16" s="85"/>
      <c r="N16" s="97" t="s">
        <v>4</v>
      </c>
      <c r="O16" s="97" t="s">
        <v>2</v>
      </c>
      <c r="P16" s="97" t="s">
        <v>2</v>
      </c>
      <c r="Q16" s="97" t="s">
        <v>2</v>
      </c>
      <c r="R16" s="97" t="s">
        <v>2</v>
      </c>
      <c r="S16" s="97" t="s">
        <v>2</v>
      </c>
    </row>
    <row r="17" spans="1:54" ht="13.5" customHeight="1" x14ac:dyDescent="0.2">
      <c r="A17" s="317"/>
      <c r="B17" s="376" t="s">
        <v>5</v>
      </c>
      <c r="C17" s="376"/>
      <c r="D17" s="376"/>
      <c r="E17" s="376"/>
      <c r="F17" s="376"/>
      <c r="G17" s="376"/>
      <c r="H17" s="317"/>
    </row>
    <row r="18" spans="1:54" ht="9.75" customHeight="1" x14ac:dyDescent="0.2">
      <c r="A18" s="96"/>
      <c r="B18" s="96"/>
      <c r="C18" s="96"/>
      <c r="D18" s="316"/>
      <c r="E18" s="316"/>
      <c r="F18" s="316"/>
      <c r="G18" s="315"/>
      <c r="H18" s="315"/>
    </row>
    <row r="19" spans="1:54" x14ac:dyDescent="0.2">
      <c r="A19" s="314"/>
      <c r="B19" s="394" t="s">
        <v>1066</v>
      </c>
      <c r="C19" s="394"/>
      <c r="D19" s="394"/>
      <c r="E19" s="394"/>
      <c r="F19" s="394"/>
      <c r="G19" s="394"/>
      <c r="H19" s="394"/>
      <c r="T19" s="313" t="s">
        <v>1065</v>
      </c>
      <c r="U19" s="313" t="s">
        <v>2</v>
      </c>
      <c r="V19" s="313" t="s">
        <v>2</v>
      </c>
      <c r="W19" s="313" t="s">
        <v>2</v>
      </c>
      <c r="X19" s="313" t="s">
        <v>2</v>
      </c>
      <c r="Y19" s="313" t="s">
        <v>2</v>
      </c>
      <c r="Z19" s="313" t="s">
        <v>2</v>
      </c>
    </row>
    <row r="20" spans="1:54" ht="9.75" customHeight="1" x14ac:dyDescent="0.2">
      <c r="A20" s="96"/>
      <c r="B20" s="96"/>
      <c r="C20" s="96"/>
      <c r="D20" s="312"/>
      <c r="E20" s="312"/>
      <c r="F20" s="312"/>
      <c r="G20" s="312"/>
      <c r="H20" s="312"/>
    </row>
    <row r="21" spans="1:54" ht="16.5" customHeight="1" x14ac:dyDescent="0.2">
      <c r="A21" s="392" t="s">
        <v>20</v>
      </c>
      <c r="B21" s="392" t="s">
        <v>21</v>
      </c>
      <c r="C21" s="392" t="s">
        <v>1064</v>
      </c>
      <c r="D21" s="396" t="s">
        <v>1063</v>
      </c>
      <c r="E21" s="397"/>
      <c r="F21" s="397"/>
      <c r="G21" s="397"/>
      <c r="H21" s="398"/>
      <c r="I21" s="311"/>
    </row>
    <row r="22" spans="1:54" ht="58.5" customHeight="1" x14ac:dyDescent="0.2">
      <c r="A22" s="395"/>
      <c r="B22" s="395"/>
      <c r="C22" s="395"/>
      <c r="D22" s="392" t="s">
        <v>1062</v>
      </c>
      <c r="E22" s="392" t="s">
        <v>1061</v>
      </c>
      <c r="F22" s="392" t="s">
        <v>1060</v>
      </c>
      <c r="G22" s="392" t="s">
        <v>1059</v>
      </c>
      <c r="H22" s="392" t="s">
        <v>29</v>
      </c>
      <c r="I22" s="311"/>
    </row>
    <row r="23" spans="1:54" ht="3.75" customHeight="1" x14ac:dyDescent="0.2">
      <c r="A23" s="393"/>
      <c r="B23" s="393"/>
      <c r="C23" s="393"/>
      <c r="D23" s="393"/>
      <c r="E23" s="393"/>
      <c r="F23" s="393"/>
      <c r="G23" s="393"/>
      <c r="H23" s="393"/>
      <c r="I23" s="311"/>
    </row>
    <row r="24" spans="1:54" x14ac:dyDescent="0.2">
      <c r="A24" s="95">
        <v>1</v>
      </c>
      <c r="B24" s="95">
        <v>2</v>
      </c>
      <c r="C24" s="95">
        <v>3</v>
      </c>
      <c r="D24" s="95">
        <v>4</v>
      </c>
      <c r="E24" s="95">
        <v>5</v>
      </c>
      <c r="F24" s="95">
        <v>6</v>
      </c>
      <c r="G24" s="95">
        <v>7</v>
      </c>
      <c r="H24" s="95">
        <v>8</v>
      </c>
      <c r="I24" s="311"/>
    </row>
    <row r="25" spans="1:54" s="294" customFormat="1" ht="14.25" x14ac:dyDescent="0.2">
      <c r="A25" s="383" t="s">
        <v>1058</v>
      </c>
      <c r="B25" s="384"/>
      <c r="C25" s="384"/>
      <c r="D25" s="384"/>
      <c r="E25" s="384"/>
      <c r="F25" s="384"/>
      <c r="G25" s="384"/>
      <c r="H25" s="385"/>
      <c r="I25" s="302"/>
      <c r="J25" s="302"/>
      <c r="K25" s="302"/>
      <c r="L25" s="302"/>
      <c r="M25" s="302"/>
      <c r="N25" s="301"/>
      <c r="O25" s="301"/>
      <c r="P25" s="301"/>
      <c r="Q25" s="301"/>
      <c r="R25" s="301"/>
      <c r="S25" s="301"/>
      <c r="T25" s="300"/>
      <c r="U25" s="300"/>
      <c r="V25" s="300"/>
      <c r="W25" s="300"/>
      <c r="X25" s="300"/>
      <c r="Y25" s="300"/>
      <c r="Z25" s="300"/>
      <c r="AA25" s="299" t="s">
        <v>1058</v>
      </c>
      <c r="AB25" s="295"/>
      <c r="AC25" s="295"/>
      <c r="AD25" s="295"/>
      <c r="AE25" s="296"/>
      <c r="AF25" s="296"/>
      <c r="AG25" s="295"/>
      <c r="AH25" s="295"/>
      <c r="AI25" s="295"/>
      <c r="AJ25" s="295"/>
      <c r="AK25" s="295"/>
      <c r="AL25" s="295"/>
      <c r="AM25" s="295"/>
      <c r="AN25" s="295"/>
      <c r="AO25" s="296"/>
      <c r="AP25" s="296"/>
      <c r="AQ25" s="296"/>
      <c r="AR25" s="296"/>
      <c r="AS25" s="295"/>
      <c r="AT25" s="295"/>
      <c r="AU25" s="295"/>
      <c r="AV25" s="295"/>
      <c r="AW25" s="296"/>
      <c r="AX25" s="296"/>
      <c r="AY25" s="295"/>
      <c r="AZ25" s="295"/>
      <c r="BA25" s="295"/>
      <c r="BB25" s="295"/>
    </row>
    <row r="26" spans="1:54" s="294" customFormat="1" ht="14.25" x14ac:dyDescent="0.2">
      <c r="A26" s="94" t="s">
        <v>38</v>
      </c>
      <c r="B26" s="269" t="s">
        <v>1057</v>
      </c>
      <c r="C26" s="309" t="s">
        <v>1105</v>
      </c>
      <c r="D26" s="93"/>
      <c r="E26" s="93"/>
      <c r="F26" s="93"/>
      <c r="G26" s="93">
        <v>69</v>
      </c>
      <c r="H26" s="93">
        <v>69</v>
      </c>
      <c r="I26" s="302"/>
      <c r="J26" s="302"/>
      <c r="K26" s="302"/>
      <c r="L26" s="302"/>
      <c r="M26" s="302"/>
      <c r="N26" s="301"/>
      <c r="O26" s="301"/>
      <c r="P26" s="301"/>
      <c r="Q26" s="301"/>
      <c r="R26" s="301"/>
      <c r="S26" s="301"/>
      <c r="T26" s="300"/>
      <c r="U26" s="300"/>
      <c r="V26" s="300"/>
      <c r="W26" s="300"/>
      <c r="X26" s="300"/>
      <c r="Y26" s="300"/>
      <c r="Z26" s="300"/>
      <c r="AA26" s="299"/>
      <c r="AB26" s="295"/>
      <c r="AC26" s="295"/>
      <c r="AD26" s="295"/>
      <c r="AE26" s="296"/>
      <c r="AF26" s="296"/>
      <c r="AG26" s="295"/>
      <c r="AH26" s="295"/>
      <c r="AI26" s="295"/>
      <c r="AJ26" s="295"/>
      <c r="AK26" s="295"/>
      <c r="AL26" s="295"/>
      <c r="AM26" s="295"/>
      <c r="AN26" s="295"/>
      <c r="AO26" s="296"/>
      <c r="AP26" s="296"/>
      <c r="AQ26" s="296"/>
      <c r="AR26" s="296"/>
      <c r="AS26" s="295"/>
      <c r="AT26" s="295"/>
      <c r="AU26" s="295"/>
      <c r="AV26" s="295"/>
      <c r="AW26" s="296"/>
      <c r="AX26" s="296"/>
      <c r="AY26" s="295"/>
      <c r="AZ26" s="295"/>
      <c r="BA26" s="295"/>
      <c r="BB26" s="295"/>
    </row>
    <row r="27" spans="1:54" s="294" customFormat="1" ht="22.5" x14ac:dyDescent="0.2">
      <c r="A27" s="306"/>
      <c r="B27" s="386" t="s">
        <v>1056</v>
      </c>
      <c r="C27" s="387"/>
      <c r="D27" s="303"/>
      <c r="E27" s="303"/>
      <c r="F27" s="308"/>
      <c r="G27" s="308">
        <v>69</v>
      </c>
      <c r="H27" s="308">
        <v>69</v>
      </c>
      <c r="I27" s="302"/>
      <c r="J27" s="302"/>
      <c r="K27" s="302"/>
      <c r="L27" s="302"/>
      <c r="M27" s="302"/>
      <c r="N27" s="301"/>
      <c r="O27" s="301"/>
      <c r="P27" s="301"/>
      <c r="Q27" s="301"/>
      <c r="R27" s="301"/>
      <c r="S27" s="301"/>
      <c r="T27" s="300"/>
      <c r="U27" s="300"/>
      <c r="V27" s="300"/>
      <c r="W27" s="300"/>
      <c r="X27" s="300"/>
      <c r="Y27" s="300"/>
      <c r="Z27" s="300"/>
      <c r="AA27" s="299"/>
      <c r="AB27" s="298" t="s">
        <v>1056</v>
      </c>
      <c r="AC27" s="295"/>
      <c r="AD27" s="295"/>
      <c r="AE27" s="296"/>
      <c r="AF27" s="296"/>
      <c r="AG27" s="295"/>
      <c r="AH27" s="295"/>
      <c r="AI27" s="295"/>
      <c r="AJ27" s="295"/>
      <c r="AK27" s="295"/>
      <c r="AL27" s="295"/>
      <c r="AM27" s="295"/>
      <c r="AN27" s="295"/>
      <c r="AO27" s="296"/>
      <c r="AP27" s="296"/>
      <c r="AQ27" s="296"/>
      <c r="AR27" s="296"/>
      <c r="AS27" s="295"/>
      <c r="AT27" s="295"/>
      <c r="AU27" s="295"/>
      <c r="AV27" s="295"/>
      <c r="AW27" s="296"/>
      <c r="AX27" s="296"/>
      <c r="AY27" s="295"/>
      <c r="AZ27" s="295"/>
      <c r="BA27" s="295"/>
      <c r="BB27" s="295"/>
    </row>
    <row r="28" spans="1:54" s="294" customFormat="1" ht="14.25" x14ac:dyDescent="0.2">
      <c r="A28" s="383" t="s">
        <v>1055</v>
      </c>
      <c r="B28" s="384"/>
      <c r="C28" s="384"/>
      <c r="D28" s="384"/>
      <c r="E28" s="384"/>
      <c r="F28" s="384"/>
      <c r="G28" s="384"/>
      <c r="H28" s="385"/>
      <c r="I28" s="302"/>
      <c r="J28" s="302"/>
      <c r="K28" s="302"/>
      <c r="L28" s="302"/>
      <c r="M28" s="302"/>
      <c r="N28" s="301"/>
      <c r="O28" s="301"/>
      <c r="P28" s="301"/>
      <c r="Q28" s="301"/>
      <c r="R28" s="301"/>
      <c r="S28" s="301"/>
      <c r="T28" s="300"/>
      <c r="U28" s="300"/>
      <c r="V28" s="300"/>
      <c r="W28" s="300"/>
      <c r="X28" s="300"/>
      <c r="Y28" s="300"/>
      <c r="Z28" s="300"/>
      <c r="AA28" s="299" t="s">
        <v>1055</v>
      </c>
      <c r="AB28" s="298"/>
      <c r="AC28" s="295"/>
      <c r="AD28" s="295"/>
      <c r="AE28" s="296"/>
      <c r="AF28" s="296"/>
      <c r="AG28" s="295"/>
      <c r="AH28" s="295"/>
      <c r="AI28" s="295"/>
      <c r="AJ28" s="295"/>
      <c r="AK28" s="295"/>
      <c r="AL28" s="295"/>
      <c r="AM28" s="295"/>
      <c r="AN28" s="295"/>
      <c r="AO28" s="296"/>
      <c r="AP28" s="296"/>
      <c r="AQ28" s="296"/>
      <c r="AR28" s="296"/>
      <c r="AS28" s="295"/>
      <c r="AT28" s="295"/>
      <c r="AU28" s="295"/>
      <c r="AV28" s="295"/>
      <c r="AW28" s="296"/>
      <c r="AX28" s="296"/>
      <c r="AY28" s="295"/>
      <c r="AZ28" s="295"/>
      <c r="BA28" s="295"/>
      <c r="BB28" s="295"/>
    </row>
    <row r="29" spans="1:54" s="294" customFormat="1" ht="14.25" x14ac:dyDescent="0.2">
      <c r="A29" s="94" t="s">
        <v>42</v>
      </c>
      <c r="B29" s="269" t="s">
        <v>1054</v>
      </c>
      <c r="C29" s="309" t="s">
        <v>1053</v>
      </c>
      <c r="D29" s="93">
        <v>999.8</v>
      </c>
      <c r="E29" s="93">
        <v>32.700000000000003</v>
      </c>
      <c r="F29" s="93"/>
      <c r="G29" s="93"/>
      <c r="H29" s="93">
        <v>1032.5</v>
      </c>
      <c r="I29" s="302"/>
      <c r="J29" s="302"/>
      <c r="K29" s="302"/>
      <c r="L29" s="302"/>
      <c r="M29" s="302"/>
      <c r="N29" s="301"/>
      <c r="O29" s="301"/>
      <c r="P29" s="301"/>
      <c r="Q29" s="301"/>
      <c r="R29" s="301"/>
      <c r="S29" s="301"/>
      <c r="T29" s="300"/>
      <c r="U29" s="300"/>
      <c r="V29" s="300"/>
      <c r="W29" s="300"/>
      <c r="X29" s="300"/>
      <c r="Y29" s="300"/>
      <c r="Z29" s="300"/>
      <c r="AA29" s="299"/>
      <c r="AB29" s="298"/>
      <c r="AC29" s="295"/>
      <c r="AD29" s="295"/>
      <c r="AE29" s="296"/>
      <c r="AF29" s="296"/>
      <c r="AG29" s="295"/>
      <c r="AH29" s="295"/>
      <c r="AI29" s="295"/>
      <c r="AJ29" s="295"/>
      <c r="AK29" s="295"/>
      <c r="AL29" s="295"/>
      <c r="AM29" s="295"/>
      <c r="AN29" s="295"/>
      <c r="AO29" s="296"/>
      <c r="AP29" s="296"/>
      <c r="AQ29" s="296"/>
      <c r="AR29" s="296"/>
      <c r="AS29" s="295"/>
      <c r="AT29" s="295"/>
      <c r="AU29" s="295"/>
      <c r="AV29" s="295"/>
      <c r="AW29" s="296"/>
      <c r="AX29" s="296"/>
      <c r="AY29" s="295"/>
      <c r="AZ29" s="295"/>
      <c r="BA29" s="295"/>
      <c r="BB29" s="295"/>
    </row>
    <row r="30" spans="1:54" s="294" customFormat="1" ht="14.25" x14ac:dyDescent="0.2">
      <c r="A30" s="94" t="s">
        <v>45</v>
      </c>
      <c r="B30" s="269" t="s">
        <v>1052</v>
      </c>
      <c r="C30" s="309" t="s">
        <v>1107</v>
      </c>
      <c r="D30" s="93">
        <v>226.87</v>
      </c>
      <c r="E30" s="93">
        <v>131.21</v>
      </c>
      <c r="F30" s="93"/>
      <c r="G30" s="93"/>
      <c r="H30" s="93">
        <v>358.08</v>
      </c>
      <c r="I30" s="302"/>
      <c r="J30" s="302"/>
      <c r="K30" s="302"/>
      <c r="L30" s="302"/>
      <c r="M30" s="302"/>
      <c r="N30" s="301"/>
      <c r="O30" s="301"/>
      <c r="P30" s="301"/>
      <c r="Q30" s="301"/>
      <c r="R30" s="301"/>
      <c r="S30" s="301"/>
      <c r="T30" s="300"/>
      <c r="U30" s="300"/>
      <c r="V30" s="300"/>
      <c r="W30" s="300"/>
      <c r="X30" s="300"/>
      <c r="Y30" s="300"/>
      <c r="Z30" s="300"/>
      <c r="AA30" s="299"/>
      <c r="AB30" s="298"/>
      <c r="AC30" s="295"/>
      <c r="AD30" s="295"/>
      <c r="AE30" s="296"/>
      <c r="AF30" s="296"/>
      <c r="AG30" s="295"/>
      <c r="AH30" s="295"/>
      <c r="AI30" s="295"/>
      <c r="AJ30" s="295"/>
      <c r="AK30" s="295"/>
      <c r="AL30" s="295"/>
      <c r="AM30" s="295"/>
      <c r="AN30" s="295"/>
      <c r="AO30" s="296"/>
      <c r="AP30" s="296"/>
      <c r="AQ30" s="296"/>
      <c r="AR30" s="296"/>
      <c r="AS30" s="295"/>
      <c r="AT30" s="295"/>
      <c r="AU30" s="295"/>
      <c r="AV30" s="295"/>
      <c r="AW30" s="296"/>
      <c r="AX30" s="296"/>
      <c r="AY30" s="295"/>
      <c r="AZ30" s="295"/>
      <c r="BA30" s="295"/>
      <c r="BB30" s="295"/>
    </row>
    <row r="31" spans="1:54" s="294" customFormat="1" ht="14.25" x14ac:dyDescent="0.2">
      <c r="A31" s="94" t="s">
        <v>49</v>
      </c>
      <c r="B31" s="269" t="s">
        <v>1051</v>
      </c>
      <c r="C31" s="309" t="s">
        <v>1050</v>
      </c>
      <c r="D31" s="93">
        <v>4.8899999999999997</v>
      </c>
      <c r="E31" s="93"/>
      <c r="F31" s="93"/>
      <c r="G31" s="93"/>
      <c r="H31" s="93">
        <v>4.8899999999999997</v>
      </c>
      <c r="I31" s="302"/>
      <c r="J31" s="302"/>
      <c r="K31" s="302"/>
      <c r="L31" s="302"/>
      <c r="M31" s="302"/>
      <c r="N31" s="301"/>
      <c r="O31" s="301"/>
      <c r="P31" s="301"/>
      <c r="Q31" s="301"/>
      <c r="R31" s="301"/>
      <c r="S31" s="301"/>
      <c r="T31" s="300"/>
      <c r="U31" s="300"/>
      <c r="V31" s="300"/>
      <c r="W31" s="300"/>
      <c r="X31" s="300"/>
      <c r="Y31" s="300"/>
      <c r="Z31" s="300"/>
      <c r="AA31" s="299"/>
      <c r="AB31" s="298"/>
      <c r="AC31" s="295"/>
      <c r="AD31" s="295"/>
      <c r="AE31" s="296"/>
      <c r="AF31" s="296"/>
      <c r="AG31" s="295"/>
      <c r="AH31" s="295"/>
      <c r="AI31" s="295"/>
      <c r="AJ31" s="295"/>
      <c r="AK31" s="295"/>
      <c r="AL31" s="295"/>
      <c r="AM31" s="295"/>
      <c r="AN31" s="295"/>
      <c r="AO31" s="296"/>
      <c r="AP31" s="296"/>
      <c r="AQ31" s="296"/>
      <c r="AR31" s="296"/>
      <c r="AS31" s="295"/>
      <c r="AT31" s="295"/>
      <c r="AU31" s="295"/>
      <c r="AV31" s="295"/>
      <c r="AW31" s="296"/>
      <c r="AX31" s="296"/>
      <c r="AY31" s="295"/>
      <c r="AZ31" s="295"/>
      <c r="BA31" s="295"/>
      <c r="BB31" s="295"/>
    </row>
    <row r="32" spans="1:54" s="294" customFormat="1" ht="14.25" x14ac:dyDescent="0.2">
      <c r="A32" s="94" t="s">
        <v>55</v>
      </c>
      <c r="B32" s="269" t="s">
        <v>1049</v>
      </c>
      <c r="C32" s="309" t="s">
        <v>1048</v>
      </c>
      <c r="D32" s="93"/>
      <c r="E32" s="93">
        <v>297.26</v>
      </c>
      <c r="F32" s="93">
        <v>651.48</v>
      </c>
      <c r="G32" s="93"/>
      <c r="H32" s="93">
        <v>948.74</v>
      </c>
      <c r="I32" s="302"/>
      <c r="J32" s="302"/>
      <c r="K32" s="302"/>
      <c r="L32" s="302"/>
      <c r="M32" s="302"/>
      <c r="N32" s="301"/>
      <c r="O32" s="301"/>
      <c r="P32" s="301"/>
      <c r="Q32" s="301"/>
      <c r="R32" s="301"/>
      <c r="S32" s="301"/>
      <c r="T32" s="300"/>
      <c r="U32" s="300"/>
      <c r="V32" s="300"/>
      <c r="W32" s="300"/>
      <c r="X32" s="300"/>
      <c r="Y32" s="300"/>
      <c r="Z32" s="300"/>
      <c r="AA32" s="299"/>
      <c r="AB32" s="298"/>
      <c r="AC32" s="295"/>
      <c r="AD32" s="295"/>
      <c r="AE32" s="296"/>
      <c r="AF32" s="296"/>
      <c r="AG32" s="295"/>
      <c r="AH32" s="295"/>
      <c r="AI32" s="295"/>
      <c r="AJ32" s="295"/>
      <c r="AK32" s="295"/>
      <c r="AL32" s="295"/>
      <c r="AM32" s="295"/>
      <c r="AN32" s="295"/>
      <c r="AO32" s="296"/>
      <c r="AP32" s="296"/>
      <c r="AQ32" s="296"/>
      <c r="AR32" s="296"/>
      <c r="AS32" s="295"/>
      <c r="AT32" s="295"/>
      <c r="AU32" s="295"/>
      <c r="AV32" s="295"/>
      <c r="AW32" s="296"/>
      <c r="AX32" s="296"/>
      <c r="AY32" s="295"/>
      <c r="AZ32" s="295"/>
      <c r="BA32" s="295"/>
      <c r="BB32" s="295"/>
    </row>
    <row r="33" spans="1:55" s="294" customFormat="1" ht="14.25" x14ac:dyDescent="0.2">
      <c r="A33" s="94" t="s">
        <v>59</v>
      </c>
      <c r="B33" s="269" t="s">
        <v>1047</v>
      </c>
      <c r="C33" s="309" t="s">
        <v>1046</v>
      </c>
      <c r="D33" s="93">
        <v>285.85000000000002</v>
      </c>
      <c r="E33" s="93">
        <v>345.9</v>
      </c>
      <c r="F33" s="93">
        <v>2665.84</v>
      </c>
      <c r="G33" s="93"/>
      <c r="H33" s="93">
        <v>3297.59</v>
      </c>
      <c r="I33" s="302"/>
      <c r="J33" s="302"/>
      <c r="K33" s="302"/>
      <c r="L33" s="302"/>
      <c r="M33" s="302"/>
      <c r="N33" s="301"/>
      <c r="O33" s="301"/>
      <c r="P33" s="301"/>
      <c r="Q33" s="301"/>
      <c r="R33" s="301"/>
      <c r="S33" s="301"/>
      <c r="T33" s="300"/>
      <c r="U33" s="300"/>
      <c r="V33" s="300"/>
      <c r="W33" s="300"/>
      <c r="X33" s="300"/>
      <c r="Y33" s="300"/>
      <c r="Z33" s="300"/>
      <c r="AA33" s="299"/>
      <c r="AB33" s="298"/>
      <c r="AC33" s="295"/>
      <c r="AD33" s="295"/>
      <c r="AE33" s="296"/>
      <c r="AF33" s="296"/>
      <c r="AG33" s="295"/>
      <c r="AH33" s="295"/>
      <c r="AI33" s="295"/>
      <c r="AJ33" s="295"/>
      <c r="AK33" s="295"/>
      <c r="AL33" s="295"/>
      <c r="AM33" s="295"/>
      <c r="AN33" s="295"/>
      <c r="AO33" s="296"/>
      <c r="AP33" s="296"/>
      <c r="AQ33" s="296"/>
      <c r="AR33" s="296"/>
      <c r="AS33" s="295"/>
      <c r="AT33" s="295"/>
      <c r="AU33" s="295"/>
      <c r="AV33" s="295"/>
      <c r="AW33" s="296"/>
      <c r="AX33" s="296"/>
      <c r="AY33" s="295"/>
      <c r="AZ33" s="295"/>
      <c r="BA33" s="295"/>
      <c r="BB33" s="295"/>
    </row>
    <row r="34" spans="1:55" s="294" customFormat="1" ht="22.5" x14ac:dyDescent="0.2">
      <c r="A34" s="94" t="s">
        <v>247</v>
      </c>
      <c r="B34" s="269" t="s">
        <v>1045</v>
      </c>
      <c r="C34" s="309" t="s">
        <v>682</v>
      </c>
      <c r="D34" s="93">
        <v>2338.88</v>
      </c>
      <c r="E34" s="93">
        <v>50.16</v>
      </c>
      <c r="F34" s="93"/>
      <c r="G34" s="93"/>
      <c r="H34" s="93">
        <v>2389.04</v>
      </c>
      <c r="I34" s="302"/>
      <c r="J34" s="302"/>
      <c r="K34" s="302"/>
      <c r="L34" s="302"/>
      <c r="M34" s="302"/>
      <c r="N34" s="301"/>
      <c r="O34" s="301"/>
      <c r="P34" s="301"/>
      <c r="Q34" s="301"/>
      <c r="R34" s="301"/>
      <c r="S34" s="301"/>
      <c r="T34" s="300"/>
      <c r="U34" s="300"/>
      <c r="V34" s="300"/>
      <c r="W34" s="300"/>
      <c r="X34" s="300"/>
      <c r="Y34" s="300"/>
      <c r="Z34" s="300"/>
      <c r="AA34" s="299"/>
      <c r="AB34" s="298"/>
      <c r="AC34" s="295"/>
      <c r="AD34" s="295"/>
      <c r="AE34" s="296"/>
      <c r="AF34" s="296"/>
      <c r="AG34" s="295"/>
      <c r="AH34" s="295"/>
      <c r="AI34" s="295"/>
      <c r="AJ34" s="295"/>
      <c r="AK34" s="295"/>
      <c r="AL34" s="295"/>
      <c r="AM34" s="295"/>
      <c r="AN34" s="295"/>
      <c r="AO34" s="296"/>
      <c r="AP34" s="296"/>
      <c r="AQ34" s="296"/>
      <c r="AR34" s="296"/>
      <c r="AS34" s="295"/>
      <c r="AT34" s="295"/>
      <c r="AU34" s="295"/>
      <c r="AV34" s="295"/>
      <c r="AW34" s="296"/>
      <c r="AX34" s="296"/>
      <c r="AY34" s="295"/>
      <c r="AZ34" s="295"/>
      <c r="BA34" s="295"/>
      <c r="BB34" s="295"/>
    </row>
    <row r="35" spans="1:55" s="294" customFormat="1" ht="14.25" x14ac:dyDescent="0.2">
      <c r="A35" s="94" t="s">
        <v>62</v>
      </c>
      <c r="B35" s="269" t="s">
        <v>1044</v>
      </c>
      <c r="C35" s="309" t="s">
        <v>1043</v>
      </c>
      <c r="D35" s="93">
        <v>386.73</v>
      </c>
      <c r="E35" s="93">
        <v>459.81</v>
      </c>
      <c r="F35" s="93">
        <v>5313.63</v>
      </c>
      <c r="G35" s="93"/>
      <c r="H35" s="93">
        <v>6160.17</v>
      </c>
      <c r="I35" s="302"/>
      <c r="J35" s="302"/>
      <c r="K35" s="302"/>
      <c r="L35" s="302"/>
      <c r="M35" s="302"/>
      <c r="N35" s="301"/>
      <c r="O35" s="301"/>
      <c r="P35" s="301"/>
      <c r="Q35" s="301"/>
      <c r="R35" s="301"/>
      <c r="S35" s="301"/>
      <c r="T35" s="300"/>
      <c r="U35" s="300"/>
      <c r="V35" s="300"/>
      <c r="W35" s="300"/>
      <c r="X35" s="300"/>
      <c r="Y35" s="300"/>
      <c r="Z35" s="300"/>
      <c r="AA35" s="299"/>
      <c r="AB35" s="298"/>
      <c r="AC35" s="295"/>
      <c r="AD35" s="295"/>
      <c r="AE35" s="296"/>
      <c r="AF35" s="296"/>
      <c r="AG35" s="295"/>
      <c r="AH35" s="295"/>
      <c r="AI35" s="295"/>
      <c r="AJ35" s="295"/>
      <c r="AK35" s="295"/>
      <c r="AL35" s="295"/>
      <c r="AM35" s="295"/>
      <c r="AN35" s="295"/>
      <c r="AO35" s="296"/>
      <c r="AP35" s="296"/>
      <c r="AQ35" s="296"/>
      <c r="AR35" s="296"/>
      <c r="AS35" s="295"/>
      <c r="AT35" s="295"/>
      <c r="AU35" s="295"/>
      <c r="AV35" s="295"/>
      <c r="AW35" s="296"/>
      <c r="AX35" s="296"/>
      <c r="AY35" s="295"/>
      <c r="AZ35" s="295"/>
      <c r="BA35" s="295"/>
      <c r="BB35" s="295"/>
    </row>
    <row r="36" spans="1:55" s="294" customFormat="1" ht="22.5" x14ac:dyDescent="0.2">
      <c r="A36" s="94" t="s">
        <v>66</v>
      </c>
      <c r="B36" s="269" t="s">
        <v>1042</v>
      </c>
      <c r="C36" s="309" t="s">
        <v>1041</v>
      </c>
      <c r="D36" s="93">
        <v>2464.35</v>
      </c>
      <c r="E36" s="93">
        <v>59.42</v>
      </c>
      <c r="F36" s="93"/>
      <c r="G36" s="93"/>
      <c r="H36" s="93">
        <v>2523.77</v>
      </c>
      <c r="I36" s="302"/>
      <c r="J36" s="302"/>
      <c r="K36" s="302"/>
      <c r="L36" s="302"/>
      <c r="M36" s="302"/>
      <c r="N36" s="301"/>
      <c r="O36" s="301"/>
      <c r="P36" s="301"/>
      <c r="Q36" s="301"/>
      <c r="R36" s="301"/>
      <c r="S36" s="301"/>
      <c r="T36" s="300"/>
      <c r="U36" s="300"/>
      <c r="V36" s="300"/>
      <c r="W36" s="300"/>
      <c r="X36" s="300"/>
      <c r="Y36" s="300"/>
      <c r="Z36" s="300"/>
      <c r="AA36" s="299"/>
      <c r="AB36" s="298"/>
      <c r="AC36" s="295"/>
      <c r="AD36" s="295"/>
      <c r="AE36" s="296"/>
      <c r="AF36" s="296"/>
      <c r="AG36" s="295"/>
      <c r="AH36" s="295"/>
      <c r="AI36" s="295"/>
      <c r="AJ36" s="295"/>
      <c r="AK36" s="295"/>
      <c r="AL36" s="295"/>
      <c r="AM36" s="295"/>
      <c r="AN36" s="295"/>
      <c r="AO36" s="296"/>
      <c r="AP36" s="296"/>
      <c r="AQ36" s="296"/>
      <c r="AR36" s="296"/>
      <c r="AS36" s="295"/>
      <c r="AT36" s="295"/>
      <c r="AU36" s="295"/>
      <c r="AV36" s="295"/>
      <c r="AW36" s="296"/>
      <c r="AX36" s="296"/>
      <c r="AY36" s="295"/>
      <c r="AZ36" s="295"/>
      <c r="BA36" s="295"/>
      <c r="BB36" s="295"/>
    </row>
    <row r="37" spans="1:55" s="294" customFormat="1" ht="14.25" x14ac:dyDescent="0.2">
      <c r="A37" s="94" t="s">
        <v>254</v>
      </c>
      <c r="B37" s="269" t="s">
        <v>1040</v>
      </c>
      <c r="C37" s="309" t="s">
        <v>1039</v>
      </c>
      <c r="D37" s="93">
        <v>4.57</v>
      </c>
      <c r="E37" s="93">
        <v>1048.48</v>
      </c>
      <c r="F37" s="93">
        <v>860.04</v>
      </c>
      <c r="G37" s="93"/>
      <c r="H37" s="93">
        <v>1913.09</v>
      </c>
      <c r="I37" s="302"/>
      <c r="J37" s="302"/>
      <c r="K37" s="302"/>
      <c r="L37" s="302"/>
      <c r="M37" s="302"/>
      <c r="N37" s="301"/>
      <c r="O37" s="301"/>
      <c r="P37" s="301"/>
      <c r="Q37" s="301"/>
      <c r="R37" s="301"/>
      <c r="S37" s="301"/>
      <c r="T37" s="300"/>
      <c r="U37" s="300"/>
      <c r="V37" s="300"/>
      <c r="W37" s="300"/>
      <c r="X37" s="300"/>
      <c r="Y37" s="300"/>
      <c r="Z37" s="300"/>
      <c r="AA37" s="299"/>
      <c r="AB37" s="298"/>
      <c r="AC37" s="295"/>
      <c r="AD37" s="295"/>
      <c r="AE37" s="296"/>
      <c r="AF37" s="296"/>
      <c r="AG37" s="295"/>
      <c r="AH37" s="295"/>
      <c r="AI37" s="295"/>
      <c r="AJ37" s="295"/>
      <c r="AK37" s="295"/>
      <c r="AL37" s="295"/>
      <c r="AM37" s="295"/>
      <c r="AN37" s="295"/>
      <c r="AO37" s="296"/>
      <c r="AP37" s="296"/>
      <c r="AQ37" s="296"/>
      <c r="AR37" s="296"/>
      <c r="AS37" s="295"/>
      <c r="AT37" s="295"/>
      <c r="AU37" s="295"/>
      <c r="AV37" s="295"/>
      <c r="AW37" s="296"/>
      <c r="AX37" s="296"/>
      <c r="AY37" s="295"/>
      <c r="AZ37" s="295"/>
      <c r="BA37" s="295"/>
      <c r="BB37" s="295"/>
    </row>
    <row r="38" spans="1:55" s="294" customFormat="1" ht="14.25" x14ac:dyDescent="0.2">
      <c r="A38" s="94" t="s">
        <v>69</v>
      </c>
      <c r="B38" s="269" t="s">
        <v>1038</v>
      </c>
      <c r="C38" s="309" t="s">
        <v>1037</v>
      </c>
      <c r="D38" s="93">
        <v>868.91</v>
      </c>
      <c r="E38" s="93">
        <v>251.44</v>
      </c>
      <c r="F38" s="93">
        <v>1521</v>
      </c>
      <c r="G38" s="93"/>
      <c r="H38" s="93">
        <v>2641.35</v>
      </c>
      <c r="I38" s="302"/>
      <c r="J38" s="302"/>
      <c r="K38" s="302"/>
      <c r="L38" s="302"/>
      <c r="M38" s="302"/>
      <c r="N38" s="301"/>
      <c r="O38" s="301"/>
      <c r="P38" s="301"/>
      <c r="Q38" s="301"/>
      <c r="R38" s="301"/>
      <c r="S38" s="301"/>
      <c r="T38" s="300"/>
      <c r="U38" s="300"/>
      <c r="V38" s="300"/>
      <c r="W38" s="300"/>
      <c r="X38" s="300"/>
      <c r="Y38" s="300"/>
      <c r="Z38" s="300"/>
      <c r="AA38" s="299"/>
      <c r="AB38" s="298"/>
      <c r="AC38" s="295"/>
      <c r="AD38" s="295"/>
      <c r="AE38" s="296"/>
      <c r="AF38" s="296"/>
      <c r="AG38" s="295"/>
      <c r="AH38" s="295"/>
      <c r="AI38" s="295"/>
      <c r="AJ38" s="295"/>
      <c r="AK38" s="295"/>
      <c r="AL38" s="295"/>
      <c r="AM38" s="295"/>
      <c r="AN38" s="295"/>
      <c r="AO38" s="296"/>
      <c r="AP38" s="296"/>
      <c r="AQ38" s="296"/>
      <c r="AR38" s="296"/>
      <c r="AS38" s="295"/>
      <c r="AT38" s="295"/>
      <c r="AU38" s="295"/>
      <c r="AV38" s="295"/>
      <c r="AW38" s="296"/>
      <c r="AX38" s="296"/>
      <c r="AY38" s="295"/>
      <c r="AZ38" s="295"/>
      <c r="BA38" s="295"/>
      <c r="BB38" s="295"/>
    </row>
    <row r="39" spans="1:55" s="294" customFormat="1" ht="14.25" x14ac:dyDescent="0.2">
      <c r="A39" s="94" t="s">
        <v>72</v>
      </c>
      <c r="B39" s="269" t="s">
        <v>1036</v>
      </c>
      <c r="C39" s="309" t="s">
        <v>1111</v>
      </c>
      <c r="D39" s="93"/>
      <c r="E39" s="310">
        <v>9445.6</v>
      </c>
      <c r="F39" s="93">
        <v>14427.28</v>
      </c>
      <c r="G39" s="93"/>
      <c r="H39" s="93">
        <v>23872.880000000001</v>
      </c>
      <c r="I39" s="302"/>
      <c r="J39" s="302"/>
      <c r="K39" s="302"/>
      <c r="L39" s="302"/>
      <c r="M39" s="302"/>
      <c r="N39" s="301"/>
      <c r="O39" s="301"/>
      <c r="P39" s="301"/>
      <c r="Q39" s="301"/>
      <c r="R39" s="301"/>
      <c r="S39" s="301"/>
      <c r="T39" s="300"/>
      <c r="U39" s="300"/>
      <c r="V39" s="300"/>
      <c r="W39" s="300"/>
      <c r="X39" s="300"/>
      <c r="Y39" s="300"/>
      <c r="Z39" s="300"/>
      <c r="AA39" s="299"/>
      <c r="AB39" s="298"/>
      <c r="AC39" s="295"/>
      <c r="AD39" s="295"/>
      <c r="AE39" s="296"/>
      <c r="AF39" s="296"/>
      <c r="AG39" s="295"/>
      <c r="AH39" s="295"/>
      <c r="AI39" s="295"/>
      <c r="AJ39" s="295"/>
      <c r="AK39" s="295"/>
      <c r="AL39" s="295"/>
      <c r="AM39" s="295"/>
      <c r="AN39" s="295"/>
      <c r="AO39" s="296"/>
      <c r="AP39" s="296"/>
      <c r="AQ39" s="296"/>
      <c r="AR39" s="296"/>
      <c r="AS39" s="295"/>
      <c r="AT39" s="295"/>
      <c r="AU39" s="295"/>
      <c r="AV39" s="295"/>
      <c r="AW39" s="296"/>
      <c r="AX39" s="296"/>
      <c r="AY39" s="295"/>
      <c r="AZ39" s="295"/>
      <c r="BA39" s="295"/>
      <c r="BB39" s="295"/>
    </row>
    <row r="40" spans="1:55" s="294" customFormat="1" ht="22.5" x14ac:dyDescent="0.2">
      <c r="A40" s="306"/>
      <c r="B40" s="386" t="s">
        <v>1035</v>
      </c>
      <c r="C40" s="387"/>
      <c r="D40" s="303">
        <v>7580.85</v>
      </c>
      <c r="E40" s="303">
        <v>12121.98</v>
      </c>
      <c r="F40" s="308">
        <v>25439.27</v>
      </c>
      <c r="G40" s="308"/>
      <c r="H40" s="308">
        <v>45142.1</v>
      </c>
      <c r="I40" s="302"/>
      <c r="J40" s="302"/>
      <c r="K40" s="302"/>
      <c r="L40" s="302"/>
      <c r="M40" s="302"/>
      <c r="N40" s="301"/>
      <c r="O40" s="301"/>
      <c r="P40" s="301"/>
      <c r="Q40" s="301"/>
      <c r="R40" s="301"/>
      <c r="S40" s="301"/>
      <c r="T40" s="300"/>
      <c r="U40" s="300"/>
      <c r="V40" s="300"/>
      <c r="W40" s="300"/>
      <c r="X40" s="300"/>
      <c r="Y40" s="300"/>
      <c r="Z40" s="300"/>
      <c r="AA40" s="299"/>
      <c r="AB40" s="298" t="s">
        <v>1035</v>
      </c>
      <c r="AC40" s="295"/>
      <c r="AD40" s="295"/>
      <c r="AE40" s="296"/>
      <c r="AF40" s="296"/>
      <c r="AG40" s="295"/>
      <c r="AH40" s="295"/>
      <c r="AI40" s="295"/>
      <c r="AJ40" s="295"/>
      <c r="AK40" s="295"/>
      <c r="AL40" s="295"/>
      <c r="AM40" s="295"/>
      <c r="AN40" s="295"/>
      <c r="AO40" s="296"/>
      <c r="AP40" s="296"/>
      <c r="AQ40" s="296"/>
      <c r="AR40" s="296"/>
      <c r="AS40" s="295"/>
      <c r="AT40" s="295"/>
      <c r="AU40" s="295"/>
      <c r="AV40" s="295"/>
      <c r="AW40" s="296"/>
      <c r="AX40" s="296"/>
      <c r="AY40" s="295"/>
      <c r="AZ40" s="295"/>
      <c r="BA40" s="295"/>
      <c r="BB40" s="295"/>
    </row>
    <row r="41" spans="1:55" s="294" customFormat="1" ht="14.25" x14ac:dyDescent="0.2">
      <c r="A41" s="383" t="s">
        <v>1034</v>
      </c>
      <c r="B41" s="384"/>
      <c r="C41" s="384"/>
      <c r="D41" s="384"/>
      <c r="E41" s="384"/>
      <c r="F41" s="384"/>
      <c r="G41" s="384"/>
      <c r="H41" s="385"/>
      <c r="I41" s="302"/>
      <c r="J41" s="302"/>
      <c r="K41" s="302"/>
      <c r="L41" s="302"/>
      <c r="M41" s="302"/>
      <c r="N41" s="301"/>
      <c r="O41" s="301"/>
      <c r="P41" s="301"/>
      <c r="Q41" s="301"/>
      <c r="R41" s="301"/>
      <c r="S41" s="301"/>
      <c r="T41" s="300"/>
      <c r="U41" s="300"/>
      <c r="V41" s="300"/>
      <c r="W41" s="300"/>
      <c r="X41" s="300"/>
      <c r="Y41" s="300"/>
      <c r="Z41" s="300"/>
      <c r="AA41" s="299" t="s">
        <v>1034</v>
      </c>
      <c r="AB41" s="298"/>
      <c r="AC41" s="295"/>
      <c r="AD41" s="295"/>
      <c r="AE41" s="296"/>
      <c r="AF41" s="296"/>
      <c r="AG41" s="295"/>
      <c r="AH41" s="295"/>
      <c r="AI41" s="295"/>
      <c r="AJ41" s="295"/>
      <c r="AK41" s="295"/>
      <c r="AL41" s="295"/>
      <c r="AM41" s="295"/>
      <c r="AN41" s="295"/>
      <c r="AO41" s="296"/>
      <c r="AP41" s="296"/>
      <c r="AQ41" s="296"/>
      <c r="AR41" s="296"/>
      <c r="AS41" s="295"/>
      <c r="AT41" s="295"/>
      <c r="AU41" s="295"/>
      <c r="AV41" s="295"/>
      <c r="AW41" s="296"/>
      <c r="AX41" s="296"/>
      <c r="AY41" s="295"/>
      <c r="AZ41" s="295"/>
      <c r="BA41" s="295"/>
      <c r="BB41" s="295"/>
    </row>
    <row r="42" spans="1:55" s="294" customFormat="1" ht="14.25" x14ac:dyDescent="0.2">
      <c r="A42" s="306"/>
      <c r="B42" s="388" t="s">
        <v>1033</v>
      </c>
      <c r="C42" s="389"/>
      <c r="D42" s="303">
        <v>7580.85</v>
      </c>
      <c r="E42" s="303">
        <v>12121.98</v>
      </c>
      <c r="F42" s="308">
        <v>25439.27</v>
      </c>
      <c r="G42" s="308">
        <v>69</v>
      </c>
      <c r="H42" s="308">
        <v>45211.101000000002</v>
      </c>
      <c r="I42" s="302"/>
      <c r="J42" s="302"/>
      <c r="K42" s="302"/>
      <c r="L42" s="302"/>
      <c r="M42" s="302"/>
      <c r="N42" s="301"/>
      <c r="O42" s="301"/>
      <c r="P42" s="301"/>
      <c r="Q42" s="301"/>
      <c r="R42" s="301"/>
      <c r="S42" s="301"/>
      <c r="T42" s="300"/>
      <c r="U42" s="300"/>
      <c r="V42" s="300"/>
      <c r="W42" s="300"/>
      <c r="X42" s="300"/>
      <c r="Y42" s="300"/>
      <c r="Z42" s="300"/>
      <c r="AA42" s="299"/>
      <c r="AB42" s="298"/>
      <c r="AC42" s="297" t="s">
        <v>1033</v>
      </c>
      <c r="AD42" s="295"/>
      <c r="AE42" s="296"/>
      <c r="AF42" s="296"/>
      <c r="AG42" s="295"/>
      <c r="AH42" s="295"/>
      <c r="AI42" s="295"/>
      <c r="AJ42" s="295"/>
      <c r="AK42" s="295"/>
      <c r="AL42" s="295"/>
      <c r="AM42" s="295"/>
      <c r="AN42" s="295"/>
      <c r="AO42" s="296"/>
      <c r="AP42" s="296"/>
      <c r="AQ42" s="296"/>
      <c r="AR42" s="296"/>
      <c r="AS42" s="295"/>
      <c r="AT42" s="295"/>
      <c r="AU42" s="295"/>
      <c r="AV42" s="295"/>
      <c r="AW42" s="296"/>
      <c r="AX42" s="296"/>
      <c r="AY42" s="295"/>
      <c r="AZ42" s="295"/>
      <c r="BA42" s="295"/>
      <c r="BB42" s="295"/>
      <c r="BC42" s="307"/>
    </row>
    <row r="43" spans="1:55" s="294" customFormat="1" ht="14.25" x14ac:dyDescent="0.2">
      <c r="A43" s="383" t="s">
        <v>1032</v>
      </c>
      <c r="B43" s="384"/>
      <c r="C43" s="384"/>
      <c r="D43" s="384"/>
      <c r="E43" s="384"/>
      <c r="F43" s="384"/>
      <c r="G43" s="384"/>
      <c r="H43" s="385"/>
      <c r="I43" s="302"/>
      <c r="J43" s="302"/>
      <c r="K43" s="302"/>
      <c r="L43" s="302"/>
      <c r="M43" s="302"/>
      <c r="N43" s="301"/>
      <c r="O43" s="301"/>
      <c r="P43" s="301"/>
      <c r="Q43" s="301"/>
      <c r="R43" s="301"/>
      <c r="S43" s="301"/>
      <c r="T43" s="300"/>
      <c r="U43" s="300"/>
      <c r="V43" s="300"/>
      <c r="W43" s="300"/>
      <c r="X43" s="300"/>
      <c r="Y43" s="300"/>
      <c r="Z43" s="300"/>
      <c r="AA43" s="299" t="s">
        <v>1032</v>
      </c>
      <c r="AB43" s="298"/>
      <c r="AC43" s="297"/>
      <c r="AD43" s="295"/>
      <c r="AE43" s="296"/>
      <c r="AF43" s="296"/>
      <c r="AG43" s="295"/>
      <c r="AH43" s="295"/>
      <c r="AI43" s="295"/>
      <c r="AJ43" s="295"/>
      <c r="AK43" s="295"/>
      <c r="AL43" s="295"/>
      <c r="AM43" s="295"/>
      <c r="AN43" s="295"/>
      <c r="AO43" s="296"/>
      <c r="AP43" s="296"/>
      <c r="AQ43" s="296"/>
      <c r="AR43" s="296"/>
      <c r="AS43" s="295"/>
      <c r="AT43" s="295"/>
      <c r="AU43" s="295"/>
      <c r="AV43" s="295"/>
      <c r="AW43" s="296"/>
      <c r="AX43" s="296"/>
      <c r="AY43" s="295"/>
      <c r="AZ43" s="295"/>
      <c r="BA43" s="295"/>
      <c r="BB43" s="295"/>
    </row>
    <row r="44" spans="1:55" s="294" customFormat="1" ht="14.25" x14ac:dyDescent="0.2">
      <c r="A44" s="306"/>
      <c r="B44" s="388" t="s">
        <v>1031</v>
      </c>
      <c r="C44" s="389"/>
      <c r="D44" s="303">
        <v>7580.85</v>
      </c>
      <c r="E44" s="303">
        <v>12121.98</v>
      </c>
      <c r="F44" s="308">
        <v>25439.27</v>
      </c>
      <c r="G44" s="308">
        <v>69</v>
      </c>
      <c r="H44" s="308">
        <v>45211.1</v>
      </c>
      <c r="I44" s="302"/>
      <c r="J44" s="302"/>
      <c r="K44" s="302"/>
      <c r="L44" s="302"/>
      <c r="M44" s="302"/>
      <c r="N44" s="301"/>
      <c r="O44" s="301"/>
      <c r="P44" s="301"/>
      <c r="Q44" s="301"/>
      <c r="R44" s="301"/>
      <c r="S44" s="301"/>
      <c r="T44" s="300"/>
      <c r="U44" s="300"/>
      <c r="V44" s="300"/>
      <c r="W44" s="300"/>
      <c r="X44" s="300"/>
      <c r="Y44" s="300"/>
      <c r="Z44" s="300"/>
      <c r="AA44" s="299"/>
      <c r="AB44" s="298"/>
      <c r="AC44" s="297" t="s">
        <v>1031</v>
      </c>
      <c r="AD44" s="295"/>
      <c r="AE44" s="296"/>
      <c r="AF44" s="296"/>
      <c r="AG44" s="295"/>
      <c r="AH44" s="295"/>
      <c r="AI44" s="295"/>
      <c r="AJ44" s="295"/>
      <c r="AK44" s="295"/>
      <c r="AL44" s="295"/>
      <c r="AM44" s="295"/>
      <c r="AN44" s="295"/>
      <c r="AO44" s="296"/>
      <c r="AP44" s="296"/>
      <c r="AQ44" s="296"/>
      <c r="AR44" s="296"/>
      <c r="AS44" s="295"/>
      <c r="AT44" s="295"/>
      <c r="AU44" s="295"/>
      <c r="AV44" s="295"/>
      <c r="AW44" s="296"/>
      <c r="AX44" s="296"/>
      <c r="AY44" s="295"/>
      <c r="AZ44" s="295"/>
      <c r="BA44" s="295"/>
      <c r="BB44" s="295"/>
    </row>
    <row r="45" spans="1:55" s="294" customFormat="1" ht="14.25" x14ac:dyDescent="0.2">
      <c r="A45" s="383" t="s">
        <v>1030</v>
      </c>
      <c r="B45" s="384"/>
      <c r="C45" s="384"/>
      <c r="D45" s="384"/>
      <c r="E45" s="384"/>
      <c r="F45" s="384"/>
      <c r="G45" s="384"/>
      <c r="H45" s="385"/>
      <c r="I45" s="302"/>
      <c r="J45" s="302"/>
      <c r="K45" s="302"/>
      <c r="L45" s="302"/>
      <c r="M45" s="302"/>
      <c r="N45" s="301"/>
      <c r="O45" s="301"/>
      <c r="P45" s="301"/>
      <c r="Q45" s="301"/>
      <c r="R45" s="301"/>
      <c r="S45" s="301"/>
      <c r="T45" s="300"/>
      <c r="U45" s="300"/>
      <c r="V45" s="300"/>
      <c r="W45" s="300"/>
      <c r="X45" s="300"/>
      <c r="Y45" s="300"/>
      <c r="Z45" s="300"/>
      <c r="AA45" s="299" t="s">
        <v>1030</v>
      </c>
      <c r="AB45" s="298"/>
      <c r="AC45" s="297"/>
      <c r="AD45" s="295"/>
      <c r="AE45" s="296"/>
      <c r="AF45" s="296"/>
      <c r="AG45" s="295"/>
      <c r="AH45" s="295"/>
      <c r="AI45" s="295"/>
      <c r="AJ45" s="295"/>
      <c r="AK45" s="295"/>
      <c r="AL45" s="295"/>
      <c r="AM45" s="295"/>
      <c r="AN45" s="295"/>
      <c r="AO45" s="296"/>
      <c r="AP45" s="296"/>
      <c r="AQ45" s="296"/>
      <c r="AR45" s="296"/>
      <c r="AS45" s="295"/>
      <c r="AT45" s="295"/>
      <c r="AU45" s="295"/>
      <c r="AV45" s="295"/>
      <c r="AW45" s="296"/>
      <c r="AX45" s="296"/>
      <c r="AY45" s="295"/>
      <c r="AZ45" s="295"/>
      <c r="BA45" s="295"/>
      <c r="BB45" s="295"/>
    </row>
    <row r="46" spans="1:55" s="294" customFormat="1" ht="14.25" x14ac:dyDescent="0.2">
      <c r="A46" s="94" t="s">
        <v>73</v>
      </c>
      <c r="B46" s="269" t="s">
        <v>1029</v>
      </c>
      <c r="C46" s="309" t="s">
        <v>1028</v>
      </c>
      <c r="D46" s="93"/>
      <c r="E46" s="93"/>
      <c r="F46" s="93"/>
      <c r="G46" s="93">
        <v>817.77</v>
      </c>
      <c r="H46" s="93">
        <v>817.77</v>
      </c>
      <c r="I46" s="302"/>
      <c r="J46" s="302"/>
      <c r="K46" s="302"/>
      <c r="L46" s="302"/>
      <c r="M46" s="302"/>
      <c r="N46" s="301"/>
      <c r="O46" s="301"/>
      <c r="P46" s="301"/>
      <c r="Q46" s="301"/>
      <c r="R46" s="301"/>
      <c r="S46" s="301"/>
      <c r="T46" s="300"/>
      <c r="U46" s="300"/>
      <c r="V46" s="300"/>
      <c r="W46" s="300"/>
      <c r="X46" s="300"/>
      <c r="Y46" s="300"/>
      <c r="Z46" s="300"/>
      <c r="AA46" s="299"/>
      <c r="AB46" s="298"/>
      <c r="AC46" s="297"/>
      <c r="AD46" s="295"/>
      <c r="AE46" s="296"/>
      <c r="AF46" s="296"/>
      <c r="AG46" s="295"/>
      <c r="AH46" s="295"/>
      <c r="AI46" s="295"/>
      <c r="AJ46" s="295"/>
      <c r="AK46" s="295"/>
      <c r="AL46" s="295"/>
      <c r="AM46" s="295"/>
      <c r="AN46" s="295"/>
      <c r="AO46" s="296"/>
      <c r="AP46" s="296"/>
      <c r="AQ46" s="296"/>
      <c r="AR46" s="296"/>
      <c r="AS46" s="295"/>
      <c r="AT46" s="295"/>
      <c r="AU46" s="295"/>
      <c r="AV46" s="295"/>
      <c r="AW46" s="296"/>
      <c r="AX46" s="296"/>
      <c r="AY46" s="295"/>
      <c r="AZ46" s="295"/>
      <c r="BA46" s="295"/>
      <c r="BB46" s="295"/>
    </row>
    <row r="47" spans="1:55" s="294" customFormat="1" ht="14.25" x14ac:dyDescent="0.2">
      <c r="A47" s="306"/>
      <c r="B47" s="386" t="s">
        <v>1027</v>
      </c>
      <c r="C47" s="387"/>
      <c r="D47" s="303"/>
      <c r="E47" s="303"/>
      <c r="F47" s="308"/>
      <c r="G47" s="308">
        <v>817.77</v>
      </c>
      <c r="H47" s="308">
        <v>817.77</v>
      </c>
      <c r="I47" s="302"/>
      <c r="J47" s="302"/>
      <c r="K47" s="302"/>
      <c r="L47" s="302"/>
      <c r="M47" s="302"/>
      <c r="N47" s="301"/>
      <c r="O47" s="301"/>
      <c r="P47" s="301"/>
      <c r="Q47" s="301"/>
      <c r="R47" s="301"/>
      <c r="S47" s="301"/>
      <c r="T47" s="300"/>
      <c r="U47" s="300"/>
      <c r="V47" s="300"/>
      <c r="W47" s="300"/>
      <c r="X47" s="300"/>
      <c r="Y47" s="300"/>
      <c r="Z47" s="300"/>
      <c r="AA47" s="299"/>
      <c r="AB47" s="298" t="s">
        <v>1027</v>
      </c>
      <c r="AC47" s="297"/>
      <c r="AD47" s="295"/>
      <c r="AE47" s="296"/>
      <c r="AF47" s="296"/>
      <c r="AG47" s="295"/>
      <c r="AH47" s="295"/>
      <c r="AI47" s="295"/>
      <c r="AJ47" s="295"/>
      <c r="AK47" s="295"/>
      <c r="AL47" s="295"/>
      <c r="AM47" s="295"/>
      <c r="AN47" s="295"/>
      <c r="AO47" s="296"/>
      <c r="AP47" s="296"/>
      <c r="AQ47" s="296"/>
      <c r="AR47" s="296"/>
      <c r="AS47" s="295"/>
      <c r="AT47" s="295"/>
      <c r="AU47" s="295"/>
      <c r="AV47" s="295"/>
      <c r="AW47" s="296"/>
      <c r="AX47" s="296"/>
      <c r="AY47" s="295"/>
      <c r="AZ47" s="295"/>
      <c r="BA47" s="295"/>
      <c r="BB47" s="295"/>
    </row>
    <row r="48" spans="1:55" s="294" customFormat="1" ht="14.25" x14ac:dyDescent="0.2">
      <c r="A48" s="306"/>
      <c r="B48" s="388" t="s">
        <v>1026</v>
      </c>
      <c r="C48" s="389"/>
      <c r="D48" s="303">
        <v>7580.85</v>
      </c>
      <c r="E48" s="303">
        <v>12121.98</v>
      </c>
      <c r="F48" s="308">
        <v>25439.27</v>
      </c>
      <c r="G48" s="308">
        <v>886.77</v>
      </c>
      <c r="H48" s="308">
        <v>46028.87</v>
      </c>
      <c r="I48" s="302"/>
      <c r="J48" s="302"/>
      <c r="K48" s="302"/>
      <c r="L48" s="302"/>
      <c r="M48" s="302"/>
      <c r="N48" s="301"/>
      <c r="O48" s="301"/>
      <c r="P48" s="301"/>
      <c r="Q48" s="301"/>
      <c r="R48" s="301"/>
      <c r="S48" s="301"/>
      <c r="T48" s="300"/>
      <c r="U48" s="300"/>
      <c r="V48" s="300"/>
      <c r="W48" s="300"/>
      <c r="X48" s="300"/>
      <c r="Y48" s="300"/>
      <c r="Z48" s="300"/>
      <c r="AA48" s="299"/>
      <c r="AB48" s="298"/>
      <c r="AC48" s="297" t="s">
        <v>1026</v>
      </c>
      <c r="AD48" s="295"/>
      <c r="AE48" s="296"/>
      <c r="AF48" s="296"/>
      <c r="AG48" s="295"/>
      <c r="AH48" s="295"/>
      <c r="AI48" s="295"/>
      <c r="AJ48" s="295"/>
      <c r="AK48" s="295"/>
      <c r="AL48" s="295"/>
      <c r="AM48" s="295"/>
      <c r="AN48" s="295"/>
      <c r="AO48" s="296"/>
      <c r="AP48" s="296"/>
      <c r="AQ48" s="296"/>
      <c r="AR48" s="296"/>
      <c r="AS48" s="295"/>
      <c r="AT48" s="295"/>
      <c r="AU48" s="295"/>
      <c r="AV48" s="295"/>
      <c r="AW48" s="296"/>
      <c r="AX48" s="296"/>
      <c r="AY48" s="295"/>
      <c r="AZ48" s="295"/>
      <c r="BA48" s="295"/>
      <c r="BB48" s="295"/>
    </row>
    <row r="49" spans="1:55" s="294" customFormat="1" ht="48" x14ac:dyDescent="0.2">
      <c r="A49" s="383" t="s">
        <v>1025</v>
      </c>
      <c r="B49" s="384"/>
      <c r="C49" s="384"/>
      <c r="D49" s="384"/>
      <c r="E49" s="384"/>
      <c r="F49" s="384"/>
      <c r="G49" s="384"/>
      <c r="H49" s="385"/>
      <c r="I49" s="302"/>
      <c r="J49" s="302"/>
      <c r="K49" s="302"/>
      <c r="L49" s="302"/>
      <c r="M49" s="302"/>
      <c r="N49" s="301"/>
      <c r="O49" s="301"/>
      <c r="P49" s="301"/>
      <c r="Q49" s="301"/>
      <c r="R49" s="301"/>
      <c r="S49" s="301"/>
      <c r="T49" s="300"/>
      <c r="U49" s="300"/>
      <c r="V49" s="300"/>
      <c r="W49" s="300"/>
      <c r="X49" s="300"/>
      <c r="Y49" s="300"/>
      <c r="Z49" s="300"/>
      <c r="AA49" s="299" t="s">
        <v>1025</v>
      </c>
      <c r="AB49" s="298"/>
      <c r="AC49" s="297"/>
      <c r="AD49" s="295"/>
      <c r="AE49" s="296"/>
      <c r="AF49" s="296"/>
      <c r="AG49" s="295"/>
      <c r="AH49" s="295"/>
      <c r="AI49" s="295"/>
      <c r="AJ49" s="295"/>
      <c r="AK49" s="295"/>
      <c r="AL49" s="295"/>
      <c r="AM49" s="295"/>
      <c r="AN49" s="295"/>
      <c r="AO49" s="296"/>
      <c r="AP49" s="296"/>
      <c r="AQ49" s="296"/>
      <c r="AR49" s="296"/>
      <c r="AS49" s="295"/>
      <c r="AT49" s="295"/>
      <c r="AU49" s="295"/>
      <c r="AV49" s="295"/>
      <c r="AW49" s="296"/>
      <c r="AX49" s="296"/>
      <c r="AY49" s="295"/>
      <c r="AZ49" s="295"/>
      <c r="BA49" s="295"/>
      <c r="BB49" s="295"/>
    </row>
    <row r="50" spans="1:55" s="294" customFormat="1" ht="14.25" x14ac:dyDescent="0.2">
      <c r="A50" s="94" t="s">
        <v>265</v>
      </c>
      <c r="B50" s="269" t="s">
        <v>1024</v>
      </c>
      <c r="C50" s="309" t="s">
        <v>1023</v>
      </c>
      <c r="D50" s="93"/>
      <c r="E50" s="93"/>
      <c r="F50" s="93"/>
      <c r="G50" s="93">
        <v>913.11</v>
      </c>
      <c r="H50" s="93">
        <v>913.11</v>
      </c>
      <c r="I50" s="302"/>
      <c r="J50" s="302"/>
      <c r="K50" s="302"/>
      <c r="L50" s="302"/>
      <c r="M50" s="302"/>
      <c r="N50" s="301"/>
      <c r="O50" s="301"/>
      <c r="P50" s="301"/>
      <c r="Q50" s="301"/>
      <c r="R50" s="301"/>
      <c r="S50" s="301"/>
      <c r="T50" s="300"/>
      <c r="U50" s="300"/>
      <c r="V50" s="300"/>
      <c r="W50" s="300"/>
      <c r="X50" s="300"/>
      <c r="Y50" s="300"/>
      <c r="Z50" s="300"/>
      <c r="AA50" s="299"/>
      <c r="AB50" s="298"/>
      <c r="AC50" s="297"/>
      <c r="AD50" s="295"/>
      <c r="AE50" s="296"/>
      <c r="AF50" s="296"/>
      <c r="AG50" s="295"/>
      <c r="AH50" s="295"/>
      <c r="AI50" s="295"/>
      <c r="AJ50" s="295"/>
      <c r="AK50" s="295"/>
      <c r="AL50" s="295"/>
      <c r="AM50" s="295"/>
      <c r="AN50" s="295"/>
      <c r="AO50" s="296"/>
      <c r="AP50" s="296"/>
      <c r="AQ50" s="296"/>
      <c r="AR50" s="296"/>
      <c r="AS50" s="295"/>
      <c r="AT50" s="295"/>
      <c r="AU50" s="295"/>
      <c r="AV50" s="295"/>
      <c r="AW50" s="296"/>
      <c r="AX50" s="296"/>
      <c r="AY50" s="295"/>
      <c r="AZ50" s="295"/>
      <c r="BA50" s="295"/>
      <c r="BB50" s="295"/>
    </row>
    <row r="51" spans="1:55" s="294" customFormat="1" ht="112.5" x14ac:dyDescent="0.2">
      <c r="A51" s="306"/>
      <c r="B51" s="386" t="s">
        <v>1022</v>
      </c>
      <c r="C51" s="387"/>
      <c r="D51" s="303"/>
      <c r="E51" s="303"/>
      <c r="F51" s="308"/>
      <c r="G51" s="308">
        <v>913.11</v>
      </c>
      <c r="H51" s="308">
        <v>913.11</v>
      </c>
      <c r="I51" s="302"/>
      <c r="J51" s="302"/>
      <c r="K51" s="302"/>
      <c r="L51" s="302"/>
      <c r="M51" s="302"/>
      <c r="N51" s="301"/>
      <c r="O51" s="301"/>
      <c r="P51" s="301"/>
      <c r="Q51" s="301"/>
      <c r="R51" s="301"/>
      <c r="S51" s="301"/>
      <c r="T51" s="300"/>
      <c r="U51" s="300"/>
      <c r="V51" s="300"/>
      <c r="W51" s="300"/>
      <c r="X51" s="300"/>
      <c r="Y51" s="300"/>
      <c r="Z51" s="300"/>
      <c r="AA51" s="299"/>
      <c r="AB51" s="298" t="s">
        <v>1022</v>
      </c>
      <c r="AC51" s="297"/>
      <c r="AD51" s="295"/>
      <c r="AE51" s="296"/>
      <c r="AF51" s="296"/>
      <c r="AG51" s="295"/>
      <c r="AH51" s="295"/>
      <c r="AI51" s="295"/>
      <c r="AJ51" s="295"/>
      <c r="AK51" s="295"/>
      <c r="AL51" s="295"/>
      <c r="AM51" s="295"/>
      <c r="AN51" s="295"/>
      <c r="AO51" s="296"/>
      <c r="AP51" s="296"/>
      <c r="AQ51" s="296"/>
      <c r="AR51" s="296"/>
      <c r="AS51" s="295"/>
      <c r="AT51" s="295"/>
      <c r="AU51" s="295"/>
      <c r="AV51" s="295"/>
      <c r="AW51" s="296"/>
      <c r="AX51" s="296"/>
      <c r="AY51" s="295"/>
      <c r="AZ51" s="295"/>
      <c r="BA51" s="295"/>
      <c r="BB51" s="295"/>
    </row>
    <row r="52" spans="1:55" s="294" customFormat="1" ht="14.25" x14ac:dyDescent="0.2">
      <c r="A52" s="306"/>
      <c r="B52" s="388" t="s">
        <v>1021</v>
      </c>
      <c r="C52" s="389"/>
      <c r="D52" s="303">
        <v>7580.85</v>
      </c>
      <c r="E52" s="303">
        <v>12121.98</v>
      </c>
      <c r="F52" s="308">
        <v>25439.27</v>
      </c>
      <c r="G52" s="308">
        <f>G48+G51</f>
        <v>1799.88</v>
      </c>
      <c r="H52" s="308">
        <f>H48+H51</f>
        <v>46941.98</v>
      </c>
      <c r="I52" s="302"/>
      <c r="J52" s="302"/>
      <c r="K52" s="302"/>
      <c r="L52" s="302"/>
      <c r="M52" s="302"/>
      <c r="N52" s="301"/>
      <c r="O52" s="301"/>
      <c r="P52" s="301"/>
      <c r="Q52" s="301"/>
      <c r="R52" s="301"/>
      <c r="S52" s="301"/>
      <c r="T52" s="300"/>
      <c r="U52" s="300"/>
      <c r="V52" s="300"/>
      <c r="W52" s="300"/>
      <c r="X52" s="300"/>
      <c r="Y52" s="300"/>
      <c r="Z52" s="300"/>
      <c r="AA52" s="299"/>
      <c r="AB52" s="298"/>
      <c r="AC52" s="297" t="s">
        <v>1021</v>
      </c>
      <c r="AD52" s="295"/>
      <c r="AE52" s="296"/>
      <c r="AF52" s="296"/>
      <c r="AG52" s="295"/>
      <c r="AH52" s="295"/>
      <c r="AI52" s="295"/>
      <c r="AJ52" s="295"/>
      <c r="AK52" s="295"/>
      <c r="AL52" s="295"/>
      <c r="AM52" s="295"/>
      <c r="AN52" s="295"/>
      <c r="AO52" s="296"/>
      <c r="AP52" s="296"/>
      <c r="AQ52" s="296"/>
      <c r="AR52" s="296"/>
      <c r="AS52" s="295"/>
      <c r="AT52" s="295"/>
      <c r="AU52" s="295"/>
      <c r="AV52" s="295"/>
      <c r="AW52" s="296"/>
      <c r="AX52" s="296"/>
      <c r="AY52" s="295"/>
      <c r="AZ52" s="295"/>
      <c r="BA52" s="295"/>
      <c r="BB52" s="295"/>
      <c r="BC52" s="307"/>
    </row>
    <row r="53" spans="1:55" s="294" customFormat="1" ht="14.25" x14ac:dyDescent="0.2">
      <c r="A53" s="383" t="s">
        <v>1020</v>
      </c>
      <c r="B53" s="384"/>
      <c r="C53" s="384"/>
      <c r="D53" s="384"/>
      <c r="E53" s="384"/>
      <c r="F53" s="384"/>
      <c r="G53" s="384"/>
      <c r="H53" s="385"/>
      <c r="I53" s="302"/>
      <c r="J53" s="302"/>
      <c r="K53" s="302"/>
      <c r="L53" s="302"/>
      <c r="M53" s="302"/>
      <c r="N53" s="301"/>
      <c r="O53" s="301"/>
      <c r="P53" s="301"/>
      <c r="Q53" s="301"/>
      <c r="R53" s="301"/>
      <c r="S53" s="301"/>
      <c r="T53" s="300"/>
      <c r="U53" s="300"/>
      <c r="V53" s="300"/>
      <c r="W53" s="300"/>
      <c r="X53" s="300"/>
      <c r="Y53" s="300"/>
      <c r="Z53" s="300"/>
      <c r="AA53" s="299" t="s">
        <v>1020</v>
      </c>
      <c r="AB53" s="298"/>
      <c r="AC53" s="297"/>
      <c r="AD53" s="295"/>
      <c r="AE53" s="296"/>
      <c r="AF53" s="296"/>
      <c r="AG53" s="295"/>
      <c r="AH53" s="295"/>
      <c r="AI53" s="295"/>
      <c r="AJ53" s="295"/>
      <c r="AK53" s="295"/>
      <c r="AL53" s="295"/>
      <c r="AM53" s="295"/>
      <c r="AN53" s="295"/>
      <c r="AO53" s="296"/>
      <c r="AP53" s="296"/>
      <c r="AQ53" s="296"/>
      <c r="AR53" s="296"/>
      <c r="AS53" s="295"/>
      <c r="AT53" s="295"/>
      <c r="AU53" s="295"/>
      <c r="AV53" s="295"/>
      <c r="AW53" s="296"/>
      <c r="AX53" s="296"/>
      <c r="AY53" s="295"/>
      <c r="AZ53" s="295"/>
      <c r="BA53" s="295"/>
      <c r="BB53" s="295"/>
    </row>
    <row r="54" spans="1:55" s="294" customFormat="1" ht="14.25" x14ac:dyDescent="0.2">
      <c r="A54" s="306"/>
      <c r="B54" s="388" t="s">
        <v>1019</v>
      </c>
      <c r="C54" s="389"/>
      <c r="D54" s="303">
        <v>7580.85</v>
      </c>
      <c r="E54" s="303">
        <v>12121.98</v>
      </c>
      <c r="F54" s="308">
        <v>25439.27</v>
      </c>
      <c r="G54" s="308">
        <f>G52</f>
        <v>1799.88</v>
      </c>
      <c r="H54" s="308">
        <f>H52</f>
        <v>46941.98</v>
      </c>
      <c r="I54" s="302"/>
      <c r="J54" s="302"/>
      <c r="K54" s="302"/>
      <c r="L54" s="302"/>
      <c r="M54" s="302"/>
      <c r="N54" s="301"/>
      <c r="O54" s="301"/>
      <c r="P54" s="301"/>
      <c r="Q54" s="301"/>
      <c r="R54" s="301"/>
      <c r="S54" s="301"/>
      <c r="T54" s="300"/>
      <c r="U54" s="300"/>
      <c r="V54" s="300"/>
      <c r="W54" s="300"/>
      <c r="X54" s="300"/>
      <c r="Y54" s="300"/>
      <c r="Z54" s="300"/>
      <c r="AA54" s="299"/>
      <c r="AB54" s="298"/>
      <c r="AC54" s="297" t="s">
        <v>1019</v>
      </c>
      <c r="AD54" s="295"/>
      <c r="AE54" s="296"/>
      <c r="AF54" s="296"/>
      <c r="AG54" s="295"/>
      <c r="AH54" s="295"/>
      <c r="AI54" s="295"/>
      <c r="AJ54" s="295"/>
      <c r="AK54" s="295"/>
      <c r="AL54" s="295"/>
      <c r="AM54" s="295"/>
      <c r="AN54" s="295"/>
      <c r="AO54" s="296"/>
      <c r="AP54" s="296"/>
      <c r="AQ54" s="296"/>
      <c r="AR54" s="296"/>
      <c r="AS54" s="295"/>
      <c r="AT54" s="295"/>
      <c r="AU54" s="295"/>
      <c r="AV54" s="295"/>
      <c r="AW54" s="296"/>
      <c r="AX54" s="296"/>
      <c r="AY54" s="295"/>
      <c r="AZ54" s="295"/>
      <c r="BA54" s="295"/>
      <c r="BB54" s="295"/>
    </row>
    <row r="55" spans="1:55" s="294" customFormat="1" ht="14.25" x14ac:dyDescent="0.2">
      <c r="A55" s="383" t="s">
        <v>1018</v>
      </c>
      <c r="B55" s="384"/>
      <c r="C55" s="384"/>
      <c r="D55" s="384"/>
      <c r="E55" s="384"/>
      <c r="F55" s="384"/>
      <c r="G55" s="384"/>
      <c r="H55" s="385"/>
      <c r="I55" s="302"/>
      <c r="J55" s="302"/>
      <c r="K55" s="302"/>
      <c r="L55" s="302"/>
      <c r="M55" s="302"/>
      <c r="N55" s="301"/>
      <c r="O55" s="301"/>
      <c r="P55" s="301"/>
      <c r="Q55" s="301"/>
      <c r="R55" s="301"/>
      <c r="S55" s="301"/>
      <c r="T55" s="300"/>
      <c r="U55" s="300"/>
      <c r="V55" s="300"/>
      <c r="W55" s="300"/>
      <c r="X55" s="300"/>
      <c r="Y55" s="300"/>
      <c r="Z55" s="300"/>
      <c r="AA55" s="299" t="s">
        <v>1018</v>
      </c>
      <c r="AB55" s="298"/>
      <c r="AC55" s="297"/>
      <c r="AD55" s="295"/>
      <c r="AE55" s="296"/>
      <c r="AF55" s="296"/>
      <c r="AG55" s="295"/>
      <c r="AH55" s="295"/>
      <c r="AI55" s="295"/>
      <c r="AJ55" s="295"/>
      <c r="AK55" s="295"/>
      <c r="AL55" s="295"/>
      <c r="AM55" s="295"/>
      <c r="AN55" s="295"/>
      <c r="AO55" s="296"/>
      <c r="AP55" s="296"/>
      <c r="AQ55" s="296"/>
      <c r="AR55" s="296"/>
      <c r="AS55" s="295"/>
      <c r="AT55" s="295"/>
      <c r="AU55" s="295"/>
      <c r="AV55" s="295"/>
      <c r="AW55" s="296"/>
      <c r="AX55" s="296"/>
      <c r="AY55" s="295"/>
      <c r="AZ55" s="295"/>
      <c r="BA55" s="295"/>
      <c r="BB55" s="295"/>
    </row>
    <row r="56" spans="1:55" s="294" customFormat="1" ht="14.25" x14ac:dyDescent="0.2">
      <c r="A56" s="94" t="s">
        <v>76</v>
      </c>
      <c r="B56" s="309" t="s">
        <v>1017</v>
      </c>
      <c r="C56" s="309" t="s">
        <v>1016</v>
      </c>
      <c r="D56" s="93">
        <v>1516.17</v>
      </c>
      <c r="E56" s="93">
        <v>2424.4</v>
      </c>
      <c r="F56" s="93">
        <v>5087.8500000000004</v>
      </c>
      <c r="G56" s="93">
        <f>G54*0.2</f>
        <v>359.97600000000006</v>
      </c>
      <c r="H56" s="93">
        <f>H54*0.2</f>
        <v>9388.3960000000006</v>
      </c>
      <c r="I56" s="302"/>
      <c r="J56" s="302"/>
      <c r="K56" s="302"/>
      <c r="L56" s="302"/>
      <c r="M56" s="302"/>
      <c r="N56" s="301"/>
      <c r="O56" s="301"/>
      <c r="P56" s="301"/>
      <c r="Q56" s="301"/>
      <c r="R56" s="301"/>
      <c r="S56" s="301"/>
      <c r="T56" s="300"/>
      <c r="U56" s="300"/>
      <c r="V56" s="300"/>
      <c r="W56" s="300"/>
      <c r="X56" s="300"/>
      <c r="Y56" s="300"/>
      <c r="Z56" s="300"/>
      <c r="AA56" s="299"/>
      <c r="AB56" s="298"/>
      <c r="AC56" s="297"/>
      <c r="AD56" s="295"/>
      <c r="AE56" s="296"/>
      <c r="AF56" s="296"/>
      <c r="AG56" s="295"/>
      <c r="AH56" s="295"/>
      <c r="AI56" s="295"/>
      <c r="AJ56" s="295"/>
      <c r="AK56" s="295"/>
      <c r="AL56" s="295"/>
      <c r="AM56" s="295"/>
      <c r="AN56" s="295"/>
      <c r="AO56" s="296"/>
      <c r="AP56" s="296"/>
      <c r="AQ56" s="296"/>
      <c r="AR56" s="296"/>
      <c r="AS56" s="295"/>
      <c r="AT56" s="295"/>
      <c r="AU56" s="295"/>
      <c r="AV56" s="295"/>
      <c r="AW56" s="296"/>
      <c r="AX56" s="296"/>
      <c r="AY56" s="295"/>
      <c r="AZ56" s="295"/>
      <c r="BA56" s="295"/>
      <c r="BB56" s="295"/>
    </row>
    <row r="57" spans="1:55" s="294" customFormat="1" ht="14.25" x14ac:dyDescent="0.2">
      <c r="A57" s="306"/>
      <c r="B57" s="386" t="s">
        <v>1015</v>
      </c>
      <c r="C57" s="387"/>
      <c r="D57" s="303">
        <v>1516.17</v>
      </c>
      <c r="E57" s="303">
        <v>2424.4</v>
      </c>
      <c r="F57" s="308">
        <v>5087.8500000000004</v>
      </c>
      <c r="G57" s="308">
        <v>359.98</v>
      </c>
      <c r="H57" s="308">
        <v>9388.4</v>
      </c>
      <c r="I57" s="302"/>
      <c r="J57" s="302"/>
      <c r="K57" s="302"/>
      <c r="L57" s="302"/>
      <c r="M57" s="302"/>
      <c r="N57" s="301"/>
      <c r="O57" s="301"/>
      <c r="P57" s="301"/>
      <c r="Q57" s="301"/>
      <c r="R57" s="301"/>
      <c r="S57" s="301"/>
      <c r="T57" s="300"/>
      <c r="U57" s="300"/>
      <c r="V57" s="300"/>
      <c r="W57" s="300"/>
      <c r="X57" s="300"/>
      <c r="Y57" s="300"/>
      <c r="Z57" s="300"/>
      <c r="AA57" s="299"/>
      <c r="AB57" s="298" t="s">
        <v>1015</v>
      </c>
      <c r="AC57" s="297"/>
      <c r="AD57" s="295"/>
      <c r="AE57" s="296"/>
      <c r="AF57" s="296"/>
      <c r="AG57" s="295"/>
      <c r="AH57" s="295"/>
      <c r="AI57" s="295"/>
      <c r="AJ57" s="295"/>
      <c r="AK57" s="295"/>
      <c r="AL57" s="295"/>
      <c r="AM57" s="295"/>
      <c r="AN57" s="295"/>
      <c r="AO57" s="296"/>
      <c r="AP57" s="296"/>
      <c r="AQ57" s="296"/>
      <c r="AR57" s="296"/>
      <c r="AS57" s="295"/>
      <c r="AT57" s="295"/>
      <c r="AU57" s="295"/>
      <c r="AV57" s="295"/>
      <c r="AW57" s="296"/>
      <c r="AX57" s="296"/>
      <c r="AY57" s="295"/>
      <c r="AZ57" s="295"/>
      <c r="BA57" s="295"/>
      <c r="BB57" s="295"/>
    </row>
    <row r="58" spans="1:55" s="294" customFormat="1" ht="14.25" x14ac:dyDescent="0.2">
      <c r="A58" s="306"/>
      <c r="B58" s="388" t="s">
        <v>1014</v>
      </c>
      <c r="C58" s="389"/>
      <c r="D58" s="303">
        <v>9097.02</v>
      </c>
      <c r="E58" s="303">
        <v>14546.38</v>
      </c>
      <c r="F58" s="308">
        <v>30527.119999999999</v>
      </c>
      <c r="G58" s="308">
        <f>G54+G57</f>
        <v>2159.86</v>
      </c>
      <c r="H58" s="308">
        <f>H54+H56</f>
        <v>56330.376000000004</v>
      </c>
      <c r="I58" s="302"/>
      <c r="J58" s="302"/>
      <c r="K58" s="302"/>
      <c r="L58" s="302"/>
      <c r="M58" s="302"/>
      <c r="N58" s="301"/>
      <c r="O58" s="301"/>
      <c r="P58" s="301"/>
      <c r="Q58" s="301"/>
      <c r="R58" s="301"/>
      <c r="S58" s="301"/>
      <c r="T58" s="300"/>
      <c r="U58" s="300"/>
      <c r="V58" s="300"/>
      <c r="W58" s="300"/>
      <c r="X58" s="300"/>
      <c r="Y58" s="300"/>
      <c r="Z58" s="300"/>
      <c r="AA58" s="299"/>
      <c r="AB58" s="298"/>
      <c r="AC58" s="297"/>
      <c r="AD58" s="297" t="s">
        <v>1014</v>
      </c>
      <c r="AE58" s="296"/>
      <c r="AF58" s="296"/>
      <c r="AG58" s="295"/>
      <c r="AH58" s="295"/>
      <c r="AI58" s="295"/>
      <c r="AJ58" s="295"/>
      <c r="AK58" s="295"/>
      <c r="AL58" s="295"/>
      <c r="AM58" s="295"/>
      <c r="AN58" s="295"/>
      <c r="AO58" s="296"/>
      <c r="AP58" s="296"/>
      <c r="AQ58" s="296"/>
      <c r="AR58" s="296"/>
      <c r="AS58" s="295"/>
      <c r="AT58" s="295"/>
      <c r="AU58" s="295"/>
      <c r="AV58" s="295"/>
      <c r="AW58" s="296"/>
      <c r="AX58" s="296"/>
      <c r="AY58" s="295"/>
      <c r="AZ58" s="295"/>
      <c r="BA58" s="295"/>
      <c r="BB58" s="295"/>
      <c r="BC58" s="307"/>
    </row>
    <row r="59" spans="1:55" s="294" customFormat="1" ht="11.25" customHeight="1" x14ac:dyDescent="0.2">
      <c r="A59" s="306"/>
      <c r="B59" s="390" t="s">
        <v>1013</v>
      </c>
      <c r="C59" s="391"/>
      <c r="D59" s="305"/>
      <c r="E59" s="305"/>
      <c r="F59" s="305"/>
      <c r="G59" s="305"/>
      <c r="H59" s="305"/>
      <c r="I59" s="302"/>
      <c r="J59" s="302"/>
      <c r="K59" s="302"/>
      <c r="L59" s="302"/>
      <c r="M59" s="302"/>
      <c r="N59" s="301"/>
      <c r="O59" s="301"/>
      <c r="P59" s="301"/>
      <c r="Q59" s="301"/>
      <c r="R59" s="301"/>
      <c r="S59" s="301"/>
      <c r="T59" s="300"/>
      <c r="U59" s="300"/>
      <c r="V59" s="300"/>
      <c r="W59" s="300"/>
      <c r="X59" s="300"/>
      <c r="Y59" s="300"/>
      <c r="Z59" s="300"/>
      <c r="AA59" s="299"/>
      <c r="AB59" s="298"/>
      <c r="AC59" s="297"/>
      <c r="AD59" s="297"/>
      <c r="AE59" s="296"/>
      <c r="AF59" s="296"/>
      <c r="AG59" s="295"/>
      <c r="AH59" s="295"/>
      <c r="AI59" s="295"/>
      <c r="AJ59" s="295"/>
      <c r="AK59" s="295"/>
      <c r="AL59" s="295"/>
      <c r="AM59" s="295"/>
      <c r="AN59" s="295"/>
      <c r="AO59" s="296"/>
      <c r="AP59" s="296"/>
      <c r="AQ59" s="296"/>
      <c r="AR59" s="296"/>
      <c r="AS59" s="295"/>
      <c r="AT59" s="295"/>
      <c r="AU59" s="295"/>
      <c r="AV59" s="295"/>
      <c r="AW59" s="296"/>
      <c r="AX59" s="296"/>
      <c r="AY59" s="295"/>
      <c r="AZ59" s="295"/>
      <c r="BA59" s="295"/>
      <c r="BB59" s="295"/>
    </row>
    <row r="60" spans="1:55" s="294" customFormat="1" ht="14.25" x14ac:dyDescent="0.2">
      <c r="A60" s="306"/>
      <c r="B60" s="380" t="s">
        <v>1012</v>
      </c>
      <c r="C60" s="381"/>
      <c r="D60" s="305"/>
      <c r="E60" s="305"/>
      <c r="F60" s="305"/>
      <c r="G60" s="305"/>
      <c r="H60" s="303">
        <v>5591.75</v>
      </c>
      <c r="I60" s="302"/>
      <c r="J60" s="302"/>
      <c r="K60" s="302"/>
      <c r="L60" s="302"/>
      <c r="M60" s="302"/>
      <c r="N60" s="301"/>
      <c r="O60" s="301"/>
      <c r="P60" s="301"/>
      <c r="Q60" s="301"/>
      <c r="R60" s="301"/>
      <c r="S60" s="301"/>
      <c r="T60" s="300"/>
      <c r="U60" s="300"/>
      <c r="V60" s="300"/>
      <c r="W60" s="300"/>
      <c r="X60" s="300"/>
      <c r="Y60" s="300"/>
      <c r="Z60" s="300"/>
      <c r="AA60" s="299"/>
      <c r="AB60" s="298"/>
      <c r="AC60" s="297"/>
      <c r="AD60" s="297"/>
      <c r="AE60" s="296"/>
      <c r="AF60" s="296"/>
      <c r="AG60" s="295"/>
      <c r="AH60" s="295"/>
      <c r="AI60" s="295"/>
      <c r="AJ60" s="295"/>
      <c r="AK60" s="295"/>
      <c r="AL60" s="295"/>
      <c r="AM60" s="295"/>
      <c r="AN60" s="295"/>
      <c r="AO60" s="296"/>
      <c r="AP60" s="296"/>
      <c r="AQ60" s="296"/>
      <c r="AR60" s="296"/>
      <c r="AS60" s="295"/>
      <c r="AT60" s="295"/>
      <c r="AU60" s="295"/>
      <c r="AV60" s="295"/>
      <c r="AW60" s="296"/>
      <c r="AX60" s="296"/>
      <c r="AY60" s="295"/>
      <c r="AZ60" s="295"/>
      <c r="BA60" s="295"/>
      <c r="BB60" s="295"/>
    </row>
    <row r="61" spans="1:55" s="294" customFormat="1" ht="14.25" x14ac:dyDescent="0.2">
      <c r="A61" s="306"/>
      <c r="B61" s="380" t="s">
        <v>1011</v>
      </c>
      <c r="C61" s="381"/>
      <c r="D61" s="305"/>
      <c r="E61" s="305"/>
      <c r="F61" s="305"/>
      <c r="G61" s="305"/>
      <c r="H61" s="303">
        <v>720.07</v>
      </c>
      <c r="I61" s="302"/>
      <c r="J61" s="302"/>
      <c r="K61" s="302"/>
      <c r="L61" s="302"/>
      <c r="M61" s="302"/>
      <c r="N61" s="301"/>
      <c r="O61" s="301"/>
      <c r="P61" s="301"/>
      <c r="Q61" s="301"/>
      <c r="R61" s="301"/>
      <c r="S61" s="301"/>
      <c r="T61" s="300"/>
      <c r="U61" s="300"/>
      <c r="V61" s="300"/>
      <c r="W61" s="300"/>
      <c r="X61" s="300"/>
      <c r="Y61" s="300"/>
      <c r="Z61" s="300"/>
      <c r="AA61" s="299"/>
      <c r="AB61" s="298"/>
      <c r="AC61" s="297"/>
      <c r="AD61" s="297"/>
      <c r="AE61" s="296"/>
      <c r="AF61" s="296"/>
      <c r="AG61" s="295"/>
      <c r="AH61" s="295"/>
      <c r="AI61" s="295"/>
      <c r="AJ61" s="295"/>
      <c r="AK61" s="295"/>
      <c r="AL61" s="295"/>
      <c r="AM61" s="295"/>
      <c r="AN61" s="295"/>
      <c r="AO61" s="296"/>
      <c r="AP61" s="296"/>
      <c r="AQ61" s="296"/>
      <c r="AR61" s="296"/>
      <c r="AS61" s="295"/>
      <c r="AT61" s="295"/>
      <c r="AU61" s="295"/>
      <c r="AV61" s="295"/>
      <c r="AW61" s="296"/>
      <c r="AX61" s="296"/>
      <c r="AY61" s="295"/>
      <c r="AZ61" s="295"/>
      <c r="BA61" s="295"/>
      <c r="BB61" s="295"/>
    </row>
    <row r="62" spans="1:55" s="294" customFormat="1" ht="14.25" x14ac:dyDescent="0.2">
      <c r="A62" s="306"/>
      <c r="B62" s="380" t="s">
        <v>1010</v>
      </c>
      <c r="C62" s="381"/>
      <c r="D62" s="305"/>
      <c r="E62" s="305"/>
      <c r="F62" s="305"/>
      <c r="G62" s="305"/>
      <c r="H62" s="303">
        <v>600.03</v>
      </c>
      <c r="I62" s="302"/>
      <c r="J62" s="302"/>
      <c r="K62" s="302"/>
      <c r="L62" s="302"/>
      <c r="M62" s="302"/>
      <c r="N62" s="301"/>
      <c r="O62" s="301"/>
      <c r="P62" s="301"/>
      <c r="Q62" s="301"/>
      <c r="R62" s="301"/>
      <c r="S62" s="301"/>
      <c r="T62" s="300"/>
      <c r="U62" s="300"/>
      <c r="V62" s="300"/>
      <c r="W62" s="300"/>
      <c r="X62" s="300"/>
      <c r="Y62" s="300"/>
      <c r="Z62" s="300"/>
      <c r="AA62" s="299"/>
      <c r="AB62" s="298"/>
      <c r="AC62" s="297"/>
      <c r="AD62" s="297"/>
      <c r="AE62" s="296"/>
      <c r="AF62" s="296"/>
      <c r="AG62" s="295"/>
      <c r="AH62" s="295"/>
      <c r="AI62" s="295"/>
      <c r="AJ62" s="295"/>
      <c r="AK62" s="295"/>
      <c r="AL62" s="295"/>
      <c r="AM62" s="295"/>
      <c r="AN62" s="295"/>
      <c r="AO62" s="296"/>
      <c r="AP62" s="296"/>
      <c r="AQ62" s="296"/>
      <c r="AR62" s="296"/>
      <c r="AS62" s="295"/>
      <c r="AT62" s="295"/>
      <c r="AU62" s="295"/>
      <c r="AV62" s="295"/>
      <c r="AW62" s="296"/>
      <c r="AX62" s="296"/>
      <c r="AY62" s="295"/>
      <c r="AZ62" s="295"/>
      <c r="BA62" s="295"/>
      <c r="BB62" s="295"/>
    </row>
    <row r="63" spans="1:55" s="294" customFormat="1" ht="14.25" x14ac:dyDescent="0.2">
      <c r="A63" s="306"/>
      <c r="B63" s="380" t="s">
        <v>1009</v>
      </c>
      <c r="C63" s="381"/>
      <c r="D63" s="305"/>
      <c r="E63" s="305"/>
      <c r="F63" s="305"/>
      <c r="G63" s="305"/>
      <c r="H63" s="303">
        <v>4318.3599999999997</v>
      </c>
      <c r="I63" s="302"/>
      <c r="J63" s="302"/>
      <c r="K63" s="302"/>
      <c r="L63" s="302"/>
      <c r="M63" s="302"/>
      <c r="N63" s="301"/>
      <c r="O63" s="301"/>
      <c r="P63" s="301"/>
      <c r="Q63" s="301"/>
      <c r="R63" s="301"/>
      <c r="S63" s="301"/>
      <c r="T63" s="300"/>
      <c r="U63" s="300"/>
      <c r="V63" s="300"/>
      <c r="W63" s="300"/>
      <c r="X63" s="300"/>
      <c r="Y63" s="300"/>
      <c r="Z63" s="300"/>
      <c r="AA63" s="299"/>
      <c r="AB63" s="298"/>
      <c r="AC63" s="297"/>
      <c r="AD63" s="297"/>
      <c r="AE63" s="296"/>
      <c r="AF63" s="296"/>
      <c r="AG63" s="295"/>
      <c r="AH63" s="295"/>
      <c r="AI63" s="295"/>
      <c r="AJ63" s="295"/>
      <c r="AK63" s="295"/>
      <c r="AL63" s="295"/>
      <c r="AM63" s="295"/>
      <c r="AN63" s="295"/>
      <c r="AO63" s="296"/>
      <c r="AP63" s="296"/>
      <c r="AQ63" s="296"/>
      <c r="AR63" s="296"/>
      <c r="AS63" s="295"/>
      <c r="AT63" s="295"/>
      <c r="AU63" s="295"/>
      <c r="AV63" s="295"/>
      <c r="AW63" s="296"/>
      <c r="AX63" s="296"/>
      <c r="AY63" s="295"/>
      <c r="AZ63" s="295"/>
      <c r="BA63" s="295"/>
      <c r="BB63" s="295"/>
    </row>
    <row r="64" spans="1:55" s="294" customFormat="1" ht="14.25" x14ac:dyDescent="0.2">
      <c r="A64" s="306"/>
      <c r="B64" s="380" t="s">
        <v>1008</v>
      </c>
      <c r="C64" s="381"/>
      <c r="D64" s="305"/>
      <c r="E64" s="305"/>
      <c r="F64" s="305"/>
      <c r="G64" s="305"/>
      <c r="H64" s="303">
        <v>6052.91</v>
      </c>
      <c r="I64" s="302"/>
      <c r="J64" s="302"/>
      <c r="K64" s="302"/>
      <c r="L64" s="302"/>
      <c r="M64" s="302"/>
      <c r="N64" s="301"/>
      <c r="O64" s="301"/>
      <c r="P64" s="301"/>
      <c r="Q64" s="301"/>
      <c r="R64" s="301"/>
      <c r="S64" s="301"/>
      <c r="T64" s="300"/>
      <c r="U64" s="300"/>
      <c r="V64" s="300"/>
      <c r="W64" s="300"/>
      <c r="X64" s="300"/>
      <c r="Y64" s="300"/>
      <c r="Z64" s="300"/>
      <c r="AA64" s="299"/>
      <c r="AB64" s="298"/>
      <c r="AC64" s="297"/>
      <c r="AD64" s="297"/>
      <c r="AE64" s="296"/>
      <c r="AF64" s="296"/>
      <c r="AG64" s="295"/>
      <c r="AH64" s="295"/>
      <c r="AI64" s="295"/>
      <c r="AJ64" s="295"/>
      <c r="AK64" s="295"/>
      <c r="AL64" s="295"/>
      <c r="AM64" s="295"/>
      <c r="AN64" s="295"/>
      <c r="AO64" s="296"/>
      <c r="AP64" s="296"/>
      <c r="AQ64" s="296"/>
      <c r="AR64" s="296"/>
      <c r="AS64" s="295"/>
      <c r="AT64" s="295"/>
      <c r="AU64" s="295"/>
      <c r="AV64" s="295"/>
      <c r="AW64" s="296"/>
      <c r="AX64" s="296"/>
      <c r="AY64" s="295"/>
      <c r="AZ64" s="295"/>
      <c r="BA64" s="295"/>
      <c r="BB64" s="295"/>
    </row>
    <row r="65" spans="1:54" s="294" customFormat="1" ht="14.25" x14ac:dyDescent="0.2">
      <c r="A65" s="306"/>
      <c r="B65" s="380" t="s">
        <v>1007</v>
      </c>
      <c r="C65" s="381"/>
      <c r="D65" s="305"/>
      <c r="E65" s="305"/>
      <c r="F65" s="305"/>
      <c r="G65" s="305"/>
      <c r="H65" s="303">
        <v>3237.79</v>
      </c>
      <c r="I65" s="302"/>
      <c r="J65" s="302"/>
      <c r="K65" s="302"/>
      <c r="L65" s="302"/>
      <c r="M65" s="302"/>
      <c r="N65" s="301"/>
      <c r="O65" s="301"/>
      <c r="P65" s="301"/>
      <c r="Q65" s="301"/>
      <c r="R65" s="301"/>
      <c r="S65" s="301"/>
      <c r="T65" s="300"/>
      <c r="U65" s="300"/>
      <c r="V65" s="300"/>
      <c r="W65" s="300"/>
      <c r="X65" s="300"/>
      <c r="Y65" s="300"/>
      <c r="Z65" s="300"/>
      <c r="AA65" s="299"/>
      <c r="AB65" s="298"/>
      <c r="AC65" s="297"/>
      <c r="AD65" s="297"/>
      <c r="AE65" s="296"/>
      <c r="AF65" s="296"/>
      <c r="AG65" s="295"/>
      <c r="AH65" s="295"/>
      <c r="AI65" s="295"/>
      <c r="AJ65" s="295"/>
      <c r="AK65" s="295"/>
      <c r="AL65" s="295"/>
      <c r="AM65" s="295"/>
      <c r="AN65" s="295"/>
      <c r="AO65" s="296"/>
      <c r="AP65" s="296"/>
      <c r="AQ65" s="296"/>
      <c r="AR65" s="296"/>
      <c r="AS65" s="295"/>
      <c r="AT65" s="295"/>
      <c r="AU65" s="295"/>
      <c r="AV65" s="295"/>
      <c r="AW65" s="296"/>
      <c r="AX65" s="296"/>
      <c r="AY65" s="295"/>
      <c r="AZ65" s="295"/>
      <c r="BA65" s="295"/>
      <c r="BB65" s="295"/>
    </row>
    <row r="66" spans="1:54" s="294" customFormat="1" ht="14.25" x14ac:dyDescent="0.2">
      <c r="A66" s="306"/>
      <c r="B66" s="380" t="s">
        <v>1006</v>
      </c>
      <c r="C66" s="381"/>
      <c r="D66" s="305"/>
      <c r="E66" s="305"/>
      <c r="F66" s="305"/>
      <c r="G66" s="305"/>
      <c r="H66" s="303">
        <v>30527.119999999999</v>
      </c>
      <c r="I66" s="302"/>
      <c r="J66" s="302"/>
      <c r="K66" s="302"/>
      <c r="L66" s="302"/>
      <c r="M66" s="302"/>
      <c r="N66" s="301"/>
      <c r="O66" s="301"/>
      <c r="P66" s="301"/>
      <c r="Q66" s="301"/>
      <c r="R66" s="301"/>
      <c r="S66" s="301"/>
      <c r="T66" s="300"/>
      <c r="U66" s="300"/>
      <c r="V66" s="300"/>
      <c r="W66" s="300"/>
      <c r="X66" s="300"/>
      <c r="Y66" s="300"/>
      <c r="Z66" s="300"/>
      <c r="AA66" s="299"/>
      <c r="AB66" s="298"/>
      <c r="AC66" s="297"/>
      <c r="AD66" s="297"/>
      <c r="AE66" s="296"/>
      <c r="AF66" s="296"/>
      <c r="AG66" s="295"/>
      <c r="AH66" s="295"/>
      <c r="AI66" s="295"/>
      <c r="AJ66" s="295"/>
      <c r="AK66" s="295"/>
      <c r="AL66" s="295"/>
      <c r="AM66" s="295"/>
      <c r="AN66" s="295"/>
      <c r="AO66" s="296"/>
      <c r="AP66" s="296"/>
      <c r="AQ66" s="296"/>
      <c r="AR66" s="296"/>
      <c r="AS66" s="295"/>
      <c r="AT66" s="295"/>
      <c r="AU66" s="295"/>
      <c r="AV66" s="295"/>
      <c r="AW66" s="296"/>
      <c r="AX66" s="296"/>
      <c r="AY66" s="295"/>
      <c r="AZ66" s="295"/>
      <c r="BA66" s="295"/>
      <c r="BB66" s="295"/>
    </row>
    <row r="67" spans="1:54" s="294" customFormat="1" ht="14.25" x14ac:dyDescent="0.2">
      <c r="A67" s="304"/>
      <c r="B67" s="382" t="s">
        <v>1005</v>
      </c>
      <c r="C67" s="382"/>
      <c r="D67" s="304"/>
      <c r="E67" s="304"/>
      <c r="F67" s="304"/>
      <c r="G67" s="304"/>
      <c r="H67" s="303">
        <v>2159.87</v>
      </c>
      <c r="I67" s="302"/>
      <c r="J67" s="302"/>
      <c r="K67" s="302"/>
      <c r="L67" s="302"/>
      <c r="M67" s="302"/>
      <c r="N67" s="301"/>
      <c r="O67" s="301"/>
      <c r="P67" s="301"/>
      <c r="Q67" s="301"/>
      <c r="R67" s="301"/>
      <c r="S67" s="301"/>
      <c r="T67" s="300"/>
      <c r="U67" s="300"/>
      <c r="V67" s="300"/>
      <c r="W67" s="300"/>
      <c r="X67" s="300"/>
      <c r="Y67" s="300"/>
      <c r="Z67" s="300"/>
      <c r="AA67" s="299"/>
      <c r="AB67" s="298"/>
      <c r="AC67" s="297"/>
      <c r="AD67" s="297"/>
      <c r="AE67" s="296"/>
      <c r="AF67" s="296"/>
      <c r="AG67" s="295"/>
      <c r="AH67" s="295"/>
      <c r="AI67" s="295"/>
      <c r="AJ67" s="295"/>
      <c r="AK67" s="295"/>
      <c r="AL67" s="295"/>
      <c r="AM67" s="295"/>
      <c r="AN67" s="295"/>
      <c r="AO67" s="296"/>
      <c r="AP67" s="296"/>
      <c r="AQ67" s="296"/>
      <c r="AR67" s="296"/>
      <c r="AS67" s="295"/>
      <c r="AT67" s="295"/>
      <c r="AU67" s="295"/>
      <c r="AV67" s="295"/>
      <c r="AW67" s="296"/>
      <c r="AX67" s="296"/>
      <c r="AY67" s="295"/>
      <c r="AZ67" s="295"/>
      <c r="BA67" s="295"/>
      <c r="BB67" s="295"/>
    </row>
    <row r="68" spans="1:54" ht="26.25" customHeight="1" x14ac:dyDescent="0.2"/>
    <row r="69" spans="1:54" s="291" customFormat="1" x14ac:dyDescent="0.25">
      <c r="A69" s="91" t="s">
        <v>1004</v>
      </c>
      <c r="B69" s="90"/>
      <c r="C69" s="379"/>
      <c r="D69" s="379"/>
      <c r="E69" s="375" t="s">
        <v>1002</v>
      </c>
      <c r="F69" s="375"/>
      <c r="G69" s="375"/>
      <c r="H69" s="375"/>
      <c r="I69" s="82"/>
      <c r="J69" s="82"/>
      <c r="K69" s="82"/>
      <c r="L69" s="82"/>
      <c r="M69" s="82"/>
      <c r="N69" s="86"/>
      <c r="O69" s="86"/>
      <c r="P69" s="86"/>
      <c r="Q69" s="86"/>
      <c r="R69" s="86"/>
      <c r="S69" s="86"/>
      <c r="T69" s="89"/>
      <c r="U69" s="89"/>
      <c r="V69" s="89"/>
      <c r="W69" s="89"/>
      <c r="X69" s="89"/>
      <c r="Y69" s="89"/>
      <c r="Z69" s="89"/>
      <c r="AA69" s="83"/>
      <c r="AB69" s="288"/>
      <c r="AC69" s="288"/>
      <c r="AD69" s="288"/>
      <c r="AE69" s="82" t="s">
        <v>2</v>
      </c>
      <c r="AF69" s="82" t="s">
        <v>2</v>
      </c>
      <c r="AG69" s="292" t="s">
        <v>1002</v>
      </c>
      <c r="AH69" s="292" t="s">
        <v>2</v>
      </c>
      <c r="AI69" s="292" t="s">
        <v>2</v>
      </c>
      <c r="AJ69" s="292" t="s">
        <v>2</v>
      </c>
      <c r="AK69" s="288"/>
      <c r="AL69" s="288"/>
      <c r="AM69" s="288"/>
      <c r="AN69" s="288"/>
      <c r="AO69" s="82"/>
      <c r="AP69" s="82"/>
      <c r="AQ69" s="82"/>
      <c r="AR69" s="82"/>
      <c r="AS69" s="288"/>
      <c r="AT69" s="288"/>
      <c r="AU69" s="288"/>
      <c r="AV69" s="288"/>
      <c r="AW69" s="82"/>
      <c r="AX69" s="82"/>
      <c r="AY69" s="288"/>
      <c r="AZ69" s="288"/>
      <c r="BA69" s="288"/>
      <c r="BB69" s="288"/>
    </row>
    <row r="70" spans="1:54" s="290" customFormat="1" ht="18.75" customHeight="1" x14ac:dyDescent="0.25">
      <c r="A70" s="87"/>
      <c r="B70" s="87"/>
      <c r="C70" s="376" t="s">
        <v>1003</v>
      </c>
      <c r="D70" s="376"/>
      <c r="E70" s="376"/>
      <c r="F70" s="376"/>
      <c r="G70" s="376"/>
      <c r="H70" s="376"/>
      <c r="I70" s="82"/>
      <c r="J70" s="82"/>
      <c r="K70" s="82"/>
      <c r="L70" s="82"/>
      <c r="M70" s="82"/>
      <c r="N70" s="86"/>
      <c r="O70" s="86"/>
      <c r="P70" s="86"/>
      <c r="Q70" s="86"/>
      <c r="R70" s="86"/>
      <c r="S70" s="86"/>
      <c r="T70" s="86"/>
      <c r="U70" s="86"/>
      <c r="V70" s="86"/>
      <c r="W70" s="86"/>
      <c r="X70" s="86"/>
      <c r="Y70" s="86"/>
      <c r="Z70" s="86"/>
      <c r="AA70" s="83"/>
      <c r="AB70" s="288"/>
      <c r="AC70" s="288"/>
      <c r="AD70" s="288"/>
      <c r="AE70" s="82"/>
      <c r="AF70" s="82"/>
      <c r="AG70" s="288"/>
      <c r="AH70" s="288"/>
      <c r="AI70" s="288"/>
      <c r="AJ70" s="288"/>
      <c r="AK70" s="288"/>
      <c r="AL70" s="288"/>
      <c r="AM70" s="288"/>
      <c r="AN70" s="288"/>
      <c r="AO70" s="82"/>
      <c r="AP70" s="82"/>
      <c r="AQ70" s="82"/>
      <c r="AR70" s="82"/>
      <c r="AS70" s="288"/>
      <c r="AT70" s="288"/>
      <c r="AU70" s="288"/>
      <c r="AV70" s="288"/>
      <c r="AW70" s="82"/>
      <c r="AX70" s="82"/>
      <c r="AY70" s="288"/>
      <c r="AZ70" s="288"/>
      <c r="BA70" s="288"/>
      <c r="BB70" s="288"/>
    </row>
    <row r="71" spans="1:54" s="291" customFormat="1" ht="15" x14ac:dyDescent="0.25">
      <c r="A71" s="91" t="s">
        <v>410</v>
      </c>
      <c r="B71" s="90"/>
      <c r="C71" s="92"/>
      <c r="D71" s="293"/>
      <c r="E71" s="375" t="s">
        <v>1002</v>
      </c>
      <c r="F71" s="375"/>
      <c r="G71" s="375"/>
      <c r="H71" s="375"/>
      <c r="I71" s="82"/>
      <c r="J71" s="82"/>
      <c r="K71" s="82"/>
      <c r="L71" s="82"/>
      <c r="M71" s="82"/>
      <c r="N71" s="86"/>
      <c r="O71" s="86"/>
      <c r="P71" s="86"/>
      <c r="Q71" s="86"/>
      <c r="R71" s="86"/>
      <c r="S71" s="86"/>
      <c r="T71" s="89"/>
      <c r="U71" s="89"/>
      <c r="V71" s="89"/>
      <c r="W71" s="89"/>
      <c r="X71" s="89"/>
      <c r="Y71" s="89"/>
      <c r="Z71" s="89"/>
      <c r="AA71" s="83"/>
      <c r="AB71" s="288"/>
      <c r="AC71" s="288"/>
      <c r="AD71" s="288"/>
      <c r="AE71" s="82"/>
      <c r="AF71" s="82"/>
      <c r="AG71" s="288"/>
      <c r="AH71" s="288"/>
      <c r="AI71" s="288"/>
      <c r="AJ71" s="288"/>
      <c r="AK71" s="292" t="s">
        <v>1002</v>
      </c>
      <c r="AL71" s="292" t="s">
        <v>2</v>
      </c>
      <c r="AM71" s="292" t="s">
        <v>2</v>
      </c>
      <c r="AN71" s="292" t="s">
        <v>2</v>
      </c>
      <c r="AO71" s="82"/>
      <c r="AP71" s="82"/>
      <c r="AQ71" s="82"/>
      <c r="AR71" s="82"/>
      <c r="AS71" s="288"/>
      <c r="AT71" s="288"/>
      <c r="AU71" s="288"/>
      <c r="AV71" s="288"/>
      <c r="AW71" s="82"/>
      <c r="AX71" s="82"/>
      <c r="AY71" s="288"/>
      <c r="AZ71" s="288"/>
      <c r="BA71" s="288"/>
      <c r="BB71" s="288"/>
    </row>
    <row r="72" spans="1:54" s="290" customFormat="1" ht="18.75" customHeight="1" x14ac:dyDescent="0.25">
      <c r="A72" s="87"/>
      <c r="B72" s="87"/>
      <c r="C72" s="376" t="s">
        <v>1003</v>
      </c>
      <c r="D72" s="376"/>
      <c r="E72" s="376"/>
      <c r="F72" s="376"/>
      <c r="G72" s="376"/>
      <c r="H72" s="376"/>
      <c r="I72" s="82"/>
      <c r="J72" s="82"/>
      <c r="K72" s="82"/>
      <c r="L72" s="82"/>
      <c r="M72" s="82"/>
      <c r="N72" s="86"/>
      <c r="O72" s="86"/>
      <c r="P72" s="86"/>
      <c r="Q72" s="86"/>
      <c r="R72" s="86"/>
      <c r="S72" s="86"/>
      <c r="T72" s="86"/>
      <c r="U72" s="86"/>
      <c r="V72" s="86"/>
      <c r="W72" s="86"/>
      <c r="X72" s="86"/>
      <c r="Y72" s="86"/>
      <c r="Z72" s="86"/>
      <c r="AA72" s="83"/>
      <c r="AB72" s="288"/>
      <c r="AC72" s="288"/>
      <c r="AD72" s="288"/>
      <c r="AE72" s="82"/>
      <c r="AF72" s="82"/>
      <c r="AG72" s="288"/>
      <c r="AH72" s="288"/>
      <c r="AI72" s="288"/>
      <c r="AJ72" s="288"/>
      <c r="AK72" s="288"/>
      <c r="AL72" s="288"/>
      <c r="AM72" s="288"/>
      <c r="AN72" s="288"/>
      <c r="AO72" s="82"/>
      <c r="AP72" s="82"/>
      <c r="AQ72" s="82"/>
      <c r="AR72" s="82"/>
      <c r="AS72" s="288"/>
      <c r="AT72" s="288"/>
      <c r="AU72" s="288"/>
      <c r="AV72" s="288"/>
      <c r="AW72" s="82"/>
      <c r="AX72" s="82"/>
      <c r="AY72" s="288"/>
      <c r="AZ72" s="288"/>
      <c r="BA72" s="288"/>
      <c r="BB72" s="288"/>
    </row>
    <row r="73" spans="1:54" s="291" customFormat="1" x14ac:dyDescent="0.25">
      <c r="A73" s="378" t="s">
        <v>409</v>
      </c>
      <c r="B73" s="378"/>
      <c r="C73" s="378"/>
      <c r="D73" s="378"/>
      <c r="E73" s="375" t="s">
        <v>1002</v>
      </c>
      <c r="F73" s="375"/>
      <c r="G73" s="375"/>
      <c r="H73" s="375"/>
      <c r="I73" s="82"/>
      <c r="J73" s="82"/>
      <c r="K73" s="82"/>
      <c r="L73" s="82"/>
      <c r="M73" s="82"/>
      <c r="N73" s="86"/>
      <c r="O73" s="86"/>
      <c r="P73" s="86"/>
      <c r="Q73" s="86"/>
      <c r="R73" s="86"/>
      <c r="S73" s="86"/>
      <c r="T73" s="89"/>
      <c r="U73" s="89"/>
      <c r="V73" s="89"/>
      <c r="W73" s="89"/>
      <c r="X73" s="89"/>
      <c r="Y73" s="89"/>
      <c r="Z73" s="89"/>
      <c r="AA73" s="83"/>
      <c r="AB73" s="288"/>
      <c r="AC73" s="288"/>
      <c r="AD73" s="288"/>
      <c r="AE73" s="82"/>
      <c r="AF73" s="82"/>
      <c r="AG73" s="288"/>
      <c r="AH73" s="288"/>
      <c r="AI73" s="288"/>
      <c r="AJ73" s="288"/>
      <c r="AK73" s="288"/>
      <c r="AL73" s="288"/>
      <c r="AM73" s="288"/>
      <c r="AN73" s="288"/>
      <c r="AO73" s="88" t="s">
        <v>409</v>
      </c>
      <c r="AP73" s="88" t="s">
        <v>2</v>
      </c>
      <c r="AQ73" s="88" t="s">
        <v>2</v>
      </c>
      <c r="AR73" s="88" t="s">
        <v>2</v>
      </c>
      <c r="AS73" s="292" t="s">
        <v>1002</v>
      </c>
      <c r="AT73" s="292" t="s">
        <v>2</v>
      </c>
      <c r="AU73" s="292" t="s">
        <v>2</v>
      </c>
      <c r="AV73" s="292" t="s">
        <v>2</v>
      </c>
      <c r="AW73" s="82"/>
      <c r="AX73" s="82"/>
      <c r="AY73" s="288"/>
      <c r="AZ73" s="288"/>
      <c r="BA73" s="288"/>
      <c r="BB73" s="288"/>
    </row>
    <row r="74" spans="1:54" s="290" customFormat="1" ht="18.75" customHeight="1" x14ac:dyDescent="0.25">
      <c r="A74" s="87"/>
      <c r="B74" s="87"/>
      <c r="C74" s="376" t="s">
        <v>1003</v>
      </c>
      <c r="D74" s="376"/>
      <c r="E74" s="376"/>
      <c r="F74" s="376"/>
      <c r="G74" s="376"/>
      <c r="H74" s="376"/>
      <c r="I74" s="82"/>
      <c r="J74" s="82"/>
      <c r="K74" s="82"/>
      <c r="L74" s="82"/>
      <c r="M74" s="82"/>
      <c r="N74" s="86"/>
      <c r="O74" s="86"/>
      <c r="P74" s="86"/>
      <c r="Q74" s="86"/>
      <c r="R74" s="86"/>
      <c r="S74" s="86"/>
      <c r="T74" s="86"/>
      <c r="U74" s="86"/>
      <c r="V74" s="86"/>
      <c r="W74" s="86"/>
      <c r="X74" s="86"/>
      <c r="Y74" s="86"/>
      <c r="Z74" s="86"/>
      <c r="AA74" s="83"/>
      <c r="AB74" s="288"/>
      <c r="AC74" s="288"/>
      <c r="AD74" s="288"/>
      <c r="AE74" s="82"/>
      <c r="AF74" s="82"/>
      <c r="AG74" s="288"/>
      <c r="AH74" s="288"/>
      <c r="AI74" s="288"/>
      <c r="AJ74" s="288"/>
      <c r="AK74" s="288"/>
      <c r="AL74" s="288"/>
      <c r="AM74" s="288"/>
      <c r="AN74" s="288"/>
      <c r="AO74" s="82"/>
      <c r="AP74" s="82"/>
      <c r="AQ74" s="82"/>
      <c r="AR74" s="82"/>
      <c r="AS74" s="288"/>
      <c r="AT74" s="288"/>
      <c r="AU74" s="288"/>
      <c r="AV74" s="288"/>
      <c r="AW74" s="82"/>
      <c r="AX74" s="82"/>
      <c r="AY74" s="288"/>
      <c r="AZ74" s="288"/>
      <c r="BA74" s="288"/>
      <c r="BB74" s="288"/>
    </row>
    <row r="75" spans="1:54" s="291" customFormat="1" x14ac:dyDescent="0.25">
      <c r="A75" s="91" t="s">
        <v>408</v>
      </c>
      <c r="B75" s="90"/>
      <c r="C75" s="377"/>
      <c r="D75" s="377"/>
      <c r="E75" s="375" t="s">
        <v>1002</v>
      </c>
      <c r="F75" s="375"/>
      <c r="G75" s="375"/>
      <c r="H75" s="375"/>
      <c r="I75" s="82"/>
      <c r="J75" s="82"/>
      <c r="K75" s="82"/>
      <c r="L75" s="82"/>
      <c r="M75" s="82"/>
      <c r="N75" s="86"/>
      <c r="O75" s="86"/>
      <c r="P75" s="86"/>
      <c r="Q75" s="86"/>
      <c r="R75" s="86"/>
      <c r="S75" s="86"/>
      <c r="T75" s="89"/>
      <c r="U75" s="89"/>
      <c r="V75" s="89"/>
      <c r="W75" s="89"/>
      <c r="X75" s="89"/>
      <c r="Y75" s="89"/>
      <c r="Z75" s="89"/>
      <c r="AA75" s="83"/>
      <c r="AB75" s="288"/>
      <c r="AC75" s="288"/>
      <c r="AD75" s="288"/>
      <c r="AE75" s="82"/>
      <c r="AF75" s="82"/>
      <c r="AG75" s="288"/>
      <c r="AH75" s="288"/>
      <c r="AI75" s="288"/>
      <c r="AJ75" s="288"/>
      <c r="AK75" s="288"/>
      <c r="AL75" s="288"/>
      <c r="AM75" s="288"/>
      <c r="AN75" s="288"/>
      <c r="AO75" s="82"/>
      <c r="AP75" s="82"/>
      <c r="AQ75" s="82"/>
      <c r="AR75" s="82"/>
      <c r="AS75" s="288"/>
      <c r="AT75" s="288"/>
      <c r="AU75" s="288"/>
      <c r="AV75" s="288"/>
      <c r="AW75" s="88" t="s">
        <v>2</v>
      </c>
      <c r="AX75" s="88" t="s">
        <v>2</v>
      </c>
      <c r="AY75" s="292" t="s">
        <v>1002</v>
      </c>
      <c r="AZ75" s="292" t="s">
        <v>2</v>
      </c>
      <c r="BA75" s="292" t="s">
        <v>2</v>
      </c>
      <c r="BB75" s="292" t="s">
        <v>2</v>
      </c>
    </row>
    <row r="76" spans="1:54" s="290" customFormat="1" ht="18.75" customHeight="1" x14ac:dyDescent="0.25">
      <c r="A76" s="87"/>
      <c r="B76" s="87"/>
      <c r="C76" s="376" t="s">
        <v>405</v>
      </c>
      <c r="D76" s="376"/>
      <c r="E76" s="376"/>
      <c r="F76" s="376"/>
      <c r="G76" s="376"/>
      <c r="H76" s="376"/>
      <c r="I76" s="82"/>
      <c r="J76" s="82"/>
      <c r="K76" s="82"/>
      <c r="L76" s="82"/>
      <c r="M76" s="82"/>
      <c r="N76" s="86"/>
      <c r="O76" s="86"/>
      <c r="P76" s="86"/>
      <c r="Q76" s="86"/>
      <c r="R76" s="86"/>
      <c r="S76" s="86"/>
      <c r="T76" s="86"/>
      <c r="U76" s="86"/>
      <c r="V76" s="86"/>
      <c r="W76" s="86"/>
      <c r="X76" s="86"/>
      <c r="Y76" s="86"/>
      <c r="Z76" s="86"/>
      <c r="AA76" s="83"/>
      <c r="AB76" s="288"/>
      <c r="AC76" s="288"/>
      <c r="AD76" s="288"/>
      <c r="AE76" s="82"/>
      <c r="AF76" s="82"/>
      <c r="AG76" s="288"/>
      <c r="AH76" s="288"/>
      <c r="AI76" s="288"/>
      <c r="AJ76" s="288"/>
      <c r="AK76" s="288"/>
      <c r="AL76" s="288"/>
      <c r="AM76" s="288"/>
      <c r="AN76" s="288"/>
      <c r="AO76" s="82"/>
      <c r="AP76" s="82"/>
      <c r="AQ76" s="82"/>
      <c r="AR76" s="82"/>
      <c r="AS76" s="288"/>
      <c r="AT76" s="288"/>
      <c r="AU76" s="288"/>
      <c r="AV76" s="288"/>
      <c r="AW76" s="82"/>
      <c r="AX76" s="82"/>
      <c r="AY76" s="288"/>
      <c r="AZ76" s="288"/>
      <c r="BA76" s="288"/>
      <c r="BB76" s="288"/>
    </row>
  </sheetData>
  <mergeCells count="56">
    <mergeCell ref="C4:G4"/>
    <mergeCell ref="C5:G5"/>
    <mergeCell ref="C9:G9"/>
    <mergeCell ref="C10:G10"/>
    <mergeCell ref="B12:G12"/>
    <mergeCell ref="B16:H16"/>
    <mergeCell ref="B17:G17"/>
    <mergeCell ref="B19:H19"/>
    <mergeCell ref="A21:A23"/>
    <mergeCell ref="B21:B23"/>
    <mergeCell ref="C21:C23"/>
    <mergeCell ref="D21:H21"/>
    <mergeCell ref="D22:D23"/>
    <mergeCell ref="E22:E23"/>
    <mergeCell ref="F22:F23"/>
    <mergeCell ref="G22:G23"/>
    <mergeCell ref="B48:C48"/>
    <mergeCell ref="H22:H23"/>
    <mergeCell ref="A25:H25"/>
    <mergeCell ref="B27:C27"/>
    <mergeCell ref="A28:H28"/>
    <mergeCell ref="B40:C40"/>
    <mergeCell ref="A41:H41"/>
    <mergeCell ref="B42:C42"/>
    <mergeCell ref="A43:H43"/>
    <mergeCell ref="B44:C44"/>
    <mergeCell ref="A45:H45"/>
    <mergeCell ref="B47:C47"/>
    <mergeCell ref="B62:C62"/>
    <mergeCell ref="A49:H49"/>
    <mergeCell ref="B51:C51"/>
    <mergeCell ref="B52:C52"/>
    <mergeCell ref="A53:H53"/>
    <mergeCell ref="B54:C54"/>
    <mergeCell ref="A55:H55"/>
    <mergeCell ref="B57:C57"/>
    <mergeCell ref="B58:C58"/>
    <mergeCell ref="B59:C59"/>
    <mergeCell ref="B60:C60"/>
    <mergeCell ref="B61:C61"/>
    <mergeCell ref="B63:C63"/>
    <mergeCell ref="B64:C64"/>
    <mergeCell ref="B65:C65"/>
    <mergeCell ref="B66:C66"/>
    <mergeCell ref="B67:C67"/>
    <mergeCell ref="E69:H69"/>
    <mergeCell ref="C74:H74"/>
    <mergeCell ref="C75:D75"/>
    <mergeCell ref="E75:H75"/>
    <mergeCell ref="C76:H76"/>
    <mergeCell ref="C70:H70"/>
    <mergeCell ref="E71:H71"/>
    <mergeCell ref="C72:H72"/>
    <mergeCell ref="A73:D73"/>
    <mergeCell ref="E73:H73"/>
    <mergeCell ref="C69:D69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6" fitToHeight="0" orientation="landscape" r:id="rId1"/>
  <headerFoot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A0DE01-15D1-44AA-8A23-484AA8677A85}">
  <dimension ref="A1:K26"/>
  <sheetViews>
    <sheetView topLeftCell="A4" zoomScale="80" zoomScaleNormal="80" workbookViewId="0">
      <selection activeCell="G13" sqref="G13"/>
    </sheetView>
  </sheetViews>
  <sheetFormatPr defaultRowHeight="15" x14ac:dyDescent="0.25"/>
  <cols>
    <col min="1" max="1" width="9.140625" style="502"/>
    <col min="2" max="2" width="50.85546875" style="502" customWidth="1"/>
    <col min="3" max="6" width="18.85546875" style="502" customWidth="1"/>
    <col min="7" max="7" width="29.42578125" style="502" customWidth="1"/>
    <col min="8" max="8" width="18.85546875" style="502" customWidth="1"/>
    <col min="9" max="9" width="28.85546875" style="502" customWidth="1"/>
    <col min="10" max="10" width="10.140625" style="502" bestFit="1" customWidth="1"/>
    <col min="11" max="11" width="11" style="502" customWidth="1"/>
    <col min="12" max="16384" width="9.140625" style="502"/>
  </cols>
  <sheetData>
    <row r="1" spans="1:11" ht="119.25" customHeight="1" x14ac:dyDescent="0.3">
      <c r="B1" s="530" t="s">
        <v>4</v>
      </c>
      <c r="C1" s="530"/>
      <c r="D1" s="530"/>
      <c r="E1" s="530"/>
      <c r="F1" s="530"/>
      <c r="G1" s="530"/>
      <c r="H1" s="530"/>
      <c r="I1" s="530"/>
    </row>
    <row r="2" spans="1:11" ht="63.75" customHeight="1" x14ac:dyDescent="0.25">
      <c r="B2" s="503" t="s">
        <v>1113</v>
      </c>
      <c r="C2" s="503"/>
      <c r="D2" s="503"/>
      <c r="E2" s="503"/>
      <c r="F2" s="503"/>
      <c r="G2" s="503"/>
      <c r="H2" s="503"/>
      <c r="I2" s="503"/>
      <c r="K2" s="504"/>
    </row>
    <row r="3" spans="1:11" ht="31.5" x14ac:dyDescent="0.25">
      <c r="A3" s="505"/>
      <c r="B3" s="506" t="s">
        <v>1114</v>
      </c>
      <c r="C3" s="506" t="s">
        <v>1115</v>
      </c>
      <c r="D3" s="506" t="s">
        <v>461</v>
      </c>
      <c r="E3" s="506" t="s">
        <v>1116</v>
      </c>
      <c r="F3" s="506" t="s">
        <v>1117</v>
      </c>
      <c r="G3" s="506" t="s">
        <v>1118</v>
      </c>
      <c r="H3" s="506" t="s">
        <v>1119</v>
      </c>
      <c r="I3" s="506" t="s">
        <v>1120</v>
      </c>
    </row>
    <row r="4" spans="1:11" ht="38.25" customHeight="1" x14ac:dyDescent="0.25">
      <c r="A4" s="507">
        <v>1</v>
      </c>
      <c r="B4" s="545" t="s">
        <v>1121</v>
      </c>
      <c r="C4" s="532" t="s">
        <v>41</v>
      </c>
      <c r="D4" s="514">
        <v>3</v>
      </c>
      <c r="E4" s="509">
        <v>410.86356999999998</v>
      </c>
      <c r="F4" s="532" t="s">
        <v>1122</v>
      </c>
      <c r="G4" s="510" t="s">
        <v>1123</v>
      </c>
      <c r="H4" s="533">
        <f>E4*D4</f>
        <v>1232.5907099999999</v>
      </c>
      <c r="I4" s="510" t="s">
        <v>1124</v>
      </c>
      <c r="J4" s="511"/>
      <c r="K4" s="512"/>
    </row>
    <row r="5" spans="1:11" ht="38.25" customHeight="1" x14ac:dyDescent="0.25">
      <c r="A5" s="507">
        <f>A4+1</f>
        <v>2</v>
      </c>
      <c r="B5" s="513" t="s">
        <v>1125</v>
      </c>
      <c r="C5" s="532" t="s">
        <v>41</v>
      </c>
      <c r="D5" s="514">
        <v>3</v>
      </c>
      <c r="E5" s="509">
        <v>477.74833000000001</v>
      </c>
      <c r="F5" s="532" t="s">
        <v>1122</v>
      </c>
      <c r="G5" s="510" t="s">
        <v>1123</v>
      </c>
      <c r="H5" s="533">
        <f>E5*D5</f>
        <v>1433.2449900000001</v>
      </c>
      <c r="I5" s="510" t="s">
        <v>1124</v>
      </c>
      <c r="J5" s="511"/>
      <c r="K5" s="512"/>
    </row>
    <row r="6" spans="1:11" ht="38.25" customHeight="1" x14ac:dyDescent="0.25">
      <c r="A6" s="507">
        <f>A5+1</f>
        <v>3</v>
      </c>
      <c r="B6" s="546" t="s">
        <v>347</v>
      </c>
      <c r="C6" s="532" t="s">
        <v>41</v>
      </c>
      <c r="D6" s="514">
        <v>2</v>
      </c>
      <c r="E6" s="509">
        <f>325737.5/1000</f>
        <v>325.73750000000001</v>
      </c>
      <c r="F6" s="532" t="s">
        <v>1122</v>
      </c>
      <c r="G6" s="510" t="s">
        <v>1149</v>
      </c>
      <c r="H6" s="533">
        <f t="shared" ref="H6:H9" si="0">E6*D6</f>
        <v>651.47500000000002</v>
      </c>
      <c r="I6" s="510" t="s">
        <v>1124</v>
      </c>
      <c r="J6" s="511"/>
      <c r="K6" s="512"/>
    </row>
    <row r="7" spans="1:11" ht="38.25" customHeight="1" x14ac:dyDescent="0.25">
      <c r="A7" s="507">
        <f t="shared" ref="A7:A14" si="1">A6+1</f>
        <v>4</v>
      </c>
      <c r="B7" s="547" t="s">
        <v>362</v>
      </c>
      <c r="C7" s="532" t="s">
        <v>41</v>
      </c>
      <c r="D7" s="514">
        <v>4</v>
      </c>
      <c r="E7" s="534">
        <f>762620.11/1000</f>
        <v>762.62010999999995</v>
      </c>
      <c r="F7" s="532" t="s">
        <v>1122</v>
      </c>
      <c r="G7" s="510" t="s">
        <v>1150</v>
      </c>
      <c r="H7" s="533">
        <f>E7*D7</f>
        <v>3050.4804399999998</v>
      </c>
      <c r="I7" s="510" t="s">
        <v>1124</v>
      </c>
      <c r="J7" s="511"/>
      <c r="K7" s="512"/>
    </row>
    <row r="8" spans="1:11" ht="38.25" customHeight="1" x14ac:dyDescent="0.25">
      <c r="A8" s="507">
        <f t="shared" si="1"/>
        <v>5</v>
      </c>
      <c r="B8" s="547" t="s">
        <v>363</v>
      </c>
      <c r="C8" s="532" t="s">
        <v>41</v>
      </c>
      <c r="D8" s="514">
        <v>4</v>
      </c>
      <c r="E8" s="534">
        <f>565787.8/1000</f>
        <v>565.78780000000006</v>
      </c>
      <c r="F8" s="532" t="s">
        <v>1122</v>
      </c>
      <c r="G8" s="510" t="s">
        <v>1150</v>
      </c>
      <c r="H8" s="533">
        <f>E8*D8</f>
        <v>2263.1512000000002</v>
      </c>
      <c r="I8" s="510" t="s">
        <v>1124</v>
      </c>
      <c r="J8" s="511"/>
      <c r="K8" s="512"/>
    </row>
    <row r="9" spans="1:11" ht="38.25" customHeight="1" x14ac:dyDescent="0.25">
      <c r="A9" s="507">
        <f t="shared" si="1"/>
        <v>6</v>
      </c>
      <c r="B9" s="513" t="s">
        <v>387</v>
      </c>
      <c r="C9" s="532" t="s">
        <v>173</v>
      </c>
      <c r="D9" s="514">
        <v>8</v>
      </c>
      <c r="E9" s="534">
        <f>6594.87/1000</f>
        <v>6.5948700000000002</v>
      </c>
      <c r="F9" s="532" t="s">
        <v>1122</v>
      </c>
      <c r="G9" s="510"/>
      <c r="H9" s="533">
        <f t="shared" si="0"/>
        <v>52.758960000000002</v>
      </c>
      <c r="I9" s="510" t="s">
        <v>1124</v>
      </c>
      <c r="J9" s="511"/>
      <c r="K9" s="512"/>
    </row>
    <row r="10" spans="1:11" ht="38.25" customHeight="1" x14ac:dyDescent="0.25">
      <c r="A10" s="507">
        <f t="shared" si="1"/>
        <v>7</v>
      </c>
      <c r="B10" s="548" t="s">
        <v>385</v>
      </c>
      <c r="C10" s="541" t="s">
        <v>41</v>
      </c>
      <c r="D10" s="542">
        <v>7</v>
      </c>
      <c r="E10" s="534">
        <f>113998.43/1000</f>
        <v>113.99843</v>
      </c>
      <c r="F10" s="532" t="s">
        <v>1122</v>
      </c>
      <c r="G10" s="510"/>
      <c r="H10" s="533">
        <f>E10*D10</f>
        <v>797.98901000000001</v>
      </c>
      <c r="I10" s="510" t="s">
        <v>1124</v>
      </c>
      <c r="J10" s="511"/>
      <c r="K10" s="512"/>
    </row>
    <row r="11" spans="1:11" ht="38.25" customHeight="1" x14ac:dyDescent="0.25">
      <c r="A11" s="507">
        <f t="shared" si="1"/>
        <v>8</v>
      </c>
      <c r="B11" s="548" t="s">
        <v>386</v>
      </c>
      <c r="C11" s="541" t="s">
        <v>41</v>
      </c>
      <c r="D11" s="542">
        <v>1</v>
      </c>
      <c r="E11" s="534">
        <f>9290.16/1000</f>
        <v>9.2901600000000002</v>
      </c>
      <c r="F11" s="532" t="s">
        <v>1122</v>
      </c>
      <c r="G11" s="510"/>
      <c r="H11" s="533">
        <f>E11*D11</f>
        <v>9.2901600000000002</v>
      </c>
      <c r="I11" s="510" t="s">
        <v>1124</v>
      </c>
      <c r="J11" s="511"/>
      <c r="K11" s="512"/>
    </row>
    <row r="12" spans="1:11" ht="38.25" customHeight="1" x14ac:dyDescent="0.25">
      <c r="A12" s="507">
        <f t="shared" si="1"/>
        <v>9</v>
      </c>
      <c r="B12" s="549" t="s">
        <v>547</v>
      </c>
      <c r="C12" s="541" t="s">
        <v>41</v>
      </c>
      <c r="D12" s="542">
        <v>2</v>
      </c>
      <c r="E12" s="534">
        <f>760501.13/1000</f>
        <v>760.50112999999999</v>
      </c>
      <c r="F12" s="532" t="s">
        <v>1122</v>
      </c>
      <c r="G12" s="510"/>
      <c r="H12" s="533">
        <f>E12*D12</f>
        <v>1521.00226</v>
      </c>
      <c r="I12" s="510" t="s">
        <v>1124</v>
      </c>
      <c r="J12" s="511"/>
      <c r="K12" s="512"/>
    </row>
    <row r="13" spans="1:11" ht="38.25" customHeight="1" x14ac:dyDescent="0.25">
      <c r="A13" s="507">
        <f t="shared" si="1"/>
        <v>10</v>
      </c>
      <c r="B13" s="548" t="s">
        <v>1159</v>
      </c>
      <c r="C13" s="541" t="s">
        <v>41</v>
      </c>
      <c r="D13" s="542">
        <v>14</v>
      </c>
      <c r="E13" s="534">
        <f>953051/1000</f>
        <v>953.05100000000004</v>
      </c>
      <c r="F13" s="532" t="s">
        <v>1122</v>
      </c>
      <c r="G13" s="508" t="s">
        <v>1160</v>
      </c>
      <c r="H13" s="533">
        <f t="shared" ref="H13:H14" si="2">E13*D13</f>
        <v>13342.714</v>
      </c>
      <c r="I13" s="510" t="s">
        <v>1124</v>
      </c>
      <c r="J13" s="511"/>
      <c r="K13" s="512"/>
    </row>
    <row r="14" spans="1:11" ht="38.25" customHeight="1" x14ac:dyDescent="0.25">
      <c r="A14" s="507">
        <f t="shared" si="1"/>
        <v>11</v>
      </c>
      <c r="B14" s="548" t="s">
        <v>572</v>
      </c>
      <c r="C14" s="541" t="s">
        <v>41</v>
      </c>
      <c r="D14" s="542">
        <v>1</v>
      </c>
      <c r="E14" s="534">
        <f>1084570.52/1000</f>
        <v>1084.57052</v>
      </c>
      <c r="F14" s="532" t="s">
        <v>1122</v>
      </c>
      <c r="G14" s="510"/>
      <c r="H14" s="533">
        <f t="shared" si="2"/>
        <v>1084.57052</v>
      </c>
      <c r="I14" s="510" t="s">
        <v>1124</v>
      </c>
      <c r="J14" s="511"/>
      <c r="K14" s="512"/>
    </row>
    <row r="15" spans="1:11" ht="38.25" customHeight="1" x14ac:dyDescent="0.25">
      <c r="A15" s="507"/>
      <c r="B15" s="544" t="s">
        <v>1126</v>
      </c>
      <c r="C15" s="532"/>
      <c r="D15" s="514"/>
      <c r="E15" s="514"/>
      <c r="F15" s="532"/>
      <c r="G15" s="510"/>
      <c r="H15" s="543">
        <f>SUM(H4:H14)</f>
        <v>25439.267249999997</v>
      </c>
      <c r="I15" s="510"/>
      <c r="J15" s="511"/>
      <c r="K15" s="512"/>
    </row>
    <row r="19" spans="8:8" x14ac:dyDescent="0.25">
      <c r="H19" s="515"/>
    </row>
    <row r="20" spans="8:8" x14ac:dyDescent="0.25">
      <c r="H20" s="516"/>
    </row>
    <row r="23" spans="8:8" x14ac:dyDescent="0.25">
      <c r="H23" s="517"/>
    </row>
    <row r="26" spans="8:8" x14ac:dyDescent="0.25">
      <c r="H26" s="517"/>
    </row>
  </sheetData>
  <mergeCells count="2">
    <mergeCell ref="B1:I1"/>
    <mergeCell ref="B2:I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B19B21-5D17-4454-84F4-FFA1D7130142}">
  <sheetPr>
    <tabColor rgb="FFFFC000"/>
  </sheetPr>
  <dimension ref="A1:K25"/>
  <sheetViews>
    <sheetView showOutlineSymbols="0" showWhiteSpace="0" zoomScaleNormal="100" workbookViewId="0">
      <selection activeCell="D13" sqref="D13"/>
    </sheetView>
  </sheetViews>
  <sheetFormatPr defaultColWidth="8.85546875" defaultRowHeight="14.25" outlineLevelCol="3" x14ac:dyDescent="0.2"/>
  <cols>
    <col min="1" max="1" width="10.7109375" style="520" customWidth="1"/>
    <col min="2" max="2" width="25.28515625" style="518" customWidth="1"/>
    <col min="3" max="3" width="25.140625" style="518" customWidth="1"/>
    <col min="4" max="4" width="15.7109375" style="187" customWidth="1" outlineLevel="3" collapsed="1"/>
    <col min="5" max="6" width="14.28515625" style="187" customWidth="1"/>
    <col min="7" max="7" width="14.7109375" style="187" customWidth="1"/>
    <col min="8" max="8" width="54" style="518" customWidth="1"/>
    <col min="9" max="9" width="11.85546875" style="187" bestFit="1" customWidth="1"/>
    <col min="10" max="10" width="12.7109375" style="187" bestFit="1" customWidth="1"/>
    <col min="11" max="11" width="13" style="187" customWidth="1"/>
    <col min="12" max="16384" width="8.85546875" style="187"/>
  </cols>
  <sheetData>
    <row r="1" spans="1:10" ht="94.5" customHeight="1" x14ac:dyDescent="0.2">
      <c r="A1" s="531" t="s">
        <v>4</v>
      </c>
      <c r="B1" s="531"/>
      <c r="C1" s="531"/>
      <c r="D1" s="531"/>
      <c r="E1" s="531"/>
      <c r="F1" s="531"/>
      <c r="G1" s="531"/>
      <c r="H1" s="531"/>
    </row>
    <row r="2" spans="1:10" x14ac:dyDescent="0.2">
      <c r="A2" s="518" t="s">
        <v>19</v>
      </c>
    </row>
    <row r="3" spans="1:10" s="520" customFormat="1" ht="42.75" x14ac:dyDescent="0.2">
      <c r="A3" s="519" t="s">
        <v>1127</v>
      </c>
      <c r="B3" s="519" t="s">
        <v>1128</v>
      </c>
      <c r="C3" s="519" t="s">
        <v>1129</v>
      </c>
      <c r="D3" s="519" t="s">
        <v>1130</v>
      </c>
      <c r="E3" s="519" t="s">
        <v>1131</v>
      </c>
      <c r="F3" s="519" t="s">
        <v>1132</v>
      </c>
      <c r="G3" s="519" t="s">
        <v>1133</v>
      </c>
      <c r="H3" s="519" t="s">
        <v>1134</v>
      </c>
    </row>
    <row r="4" spans="1:10" s="520" customFormat="1" x14ac:dyDescent="0.2">
      <c r="A4" s="519">
        <v>1</v>
      </c>
      <c r="B4" s="519">
        <v>2</v>
      </c>
      <c r="C4" s="519">
        <v>3</v>
      </c>
      <c r="D4" s="519">
        <v>4</v>
      </c>
      <c r="E4" s="519">
        <v>5</v>
      </c>
      <c r="F4" s="519">
        <v>6</v>
      </c>
      <c r="G4" s="519">
        <v>7</v>
      </c>
      <c r="H4" s="519">
        <v>8</v>
      </c>
    </row>
    <row r="5" spans="1:10" s="520" customFormat="1" ht="28.5" x14ac:dyDescent="0.2">
      <c r="A5" s="521" t="s">
        <v>1057</v>
      </c>
      <c r="B5" s="522" t="s">
        <v>1135</v>
      </c>
      <c r="C5" s="522" t="s">
        <v>430</v>
      </c>
      <c r="D5" s="550">
        <v>69.004000000000005</v>
      </c>
      <c r="E5" s="523">
        <v>1</v>
      </c>
      <c r="F5" s="519" t="s">
        <v>41</v>
      </c>
      <c r="G5" s="519">
        <f>D5*E5</f>
        <v>69.004000000000005</v>
      </c>
      <c r="H5" s="524" t="s">
        <v>1136</v>
      </c>
    </row>
    <row r="6" spans="1:10" x14ac:dyDescent="0.2">
      <c r="A6" s="521" t="s">
        <v>1054</v>
      </c>
      <c r="B6" s="525" t="s">
        <v>1137</v>
      </c>
      <c r="C6" s="525" t="s">
        <v>1141</v>
      </c>
      <c r="D6" s="523">
        <f>'02-01-01СМР ВЛИ'!J125/1000</f>
        <v>1032.4972399999999</v>
      </c>
      <c r="E6" s="523">
        <v>1</v>
      </c>
      <c r="F6" s="523" t="s">
        <v>41</v>
      </c>
      <c r="G6" s="523">
        <f>D6/E6</f>
        <v>1032.4972399999999</v>
      </c>
      <c r="H6" s="524" t="s">
        <v>1139</v>
      </c>
      <c r="I6" s="321">
        <f>D6/0.225</f>
        <v>4588.8766222222221</v>
      </c>
      <c r="J6" s="187" t="s">
        <v>1140</v>
      </c>
    </row>
    <row r="7" spans="1:10" x14ac:dyDescent="0.2">
      <c r="A7" s="521" t="s">
        <v>1052</v>
      </c>
      <c r="B7" s="525" t="s">
        <v>1137</v>
      </c>
      <c r="C7" s="525" t="s">
        <v>1151</v>
      </c>
      <c r="D7" s="523">
        <f>'02-01-02СМР КВЛ'!J101/1000</f>
        <v>358.07552000000004</v>
      </c>
      <c r="E7" s="523">
        <v>1</v>
      </c>
      <c r="F7" s="523" t="s">
        <v>41</v>
      </c>
      <c r="G7" s="523">
        <f>D7/E7</f>
        <v>358.07552000000004</v>
      </c>
      <c r="H7" s="524" t="s">
        <v>1142</v>
      </c>
      <c r="I7" s="321"/>
    </row>
    <row r="8" spans="1:10" x14ac:dyDescent="0.2">
      <c r="A8" s="521" t="s">
        <v>1051</v>
      </c>
      <c r="B8" s="525" t="s">
        <v>1137</v>
      </c>
      <c r="C8" s="525" t="s">
        <v>1138</v>
      </c>
      <c r="D8" s="523">
        <f>'02-01-03СМР ВЛЗ'!J53/1000</f>
        <v>4.8881099999999993</v>
      </c>
      <c r="E8" s="523">
        <v>1</v>
      </c>
      <c r="F8" s="523" t="s">
        <v>41</v>
      </c>
      <c r="G8" s="523">
        <f t="shared" ref="G8:G12" si="0">D8/E8</f>
        <v>4.8881099999999993</v>
      </c>
      <c r="H8" s="524" t="s">
        <v>1143</v>
      </c>
      <c r="I8" s="321" t="s">
        <v>1152</v>
      </c>
    </row>
    <row r="9" spans="1:10" ht="71.25" x14ac:dyDescent="0.2">
      <c r="A9" s="521" t="s">
        <v>1154</v>
      </c>
      <c r="B9" s="525" t="s">
        <v>1137</v>
      </c>
      <c r="C9" s="525" t="s">
        <v>1144</v>
      </c>
      <c r="D9" s="523">
        <f>'02-01-04СМР Замена ТМГ'!J52/1000+'02-01-05СМР КТПН-400'!J64/1000+'02-01-06 КТПН 400'!J107/1000+'02-01-07СМР КТПН-630'!J64/1000+'02-01-08 КТПН 630'!J276/1000-'Цена МАТ и ОБ по ТКП'!H4-'Цена МАТ и ОБ по ТКП'!H5-'Цена МАТ и ОБ по ТКП'!H6-'Цена МАТ и ОБ по ТКП'!H7-'Цена МАТ и ОБ по ТКП'!H8</f>
        <v>6688.3455999999987</v>
      </c>
      <c r="E9" s="523">
        <f>2+3+4</f>
        <v>9</v>
      </c>
      <c r="F9" s="523" t="s">
        <v>41</v>
      </c>
      <c r="G9" s="523">
        <f t="shared" si="0"/>
        <v>743.149511111111</v>
      </c>
      <c r="H9" s="524" t="s">
        <v>1153</v>
      </c>
    </row>
    <row r="10" spans="1:10" x14ac:dyDescent="0.2">
      <c r="A10" s="521" t="s">
        <v>1040</v>
      </c>
      <c r="B10" s="525" t="s">
        <v>1137</v>
      </c>
      <c r="C10" s="525" t="s">
        <v>1155</v>
      </c>
      <c r="D10" s="523">
        <f>'02-01-09СМР КСО'!J71/1000-'Цена МАТ и ОБ по ТКП'!H9-'Цена МАТ и ОБ по ТКП'!H10-'Цена МАТ и ОБ по ТКП'!H11</f>
        <v>1053.0539200000001</v>
      </c>
      <c r="E10" s="523">
        <v>8</v>
      </c>
      <c r="F10" s="523" t="s">
        <v>41</v>
      </c>
      <c r="G10" s="523">
        <f t="shared" si="0"/>
        <v>131.63174000000001</v>
      </c>
      <c r="H10" s="524" t="s">
        <v>1156</v>
      </c>
    </row>
    <row r="11" spans="1:10" x14ac:dyDescent="0.2">
      <c r="A11" s="521" t="s">
        <v>1038</v>
      </c>
      <c r="B11" s="525" t="s">
        <v>1137</v>
      </c>
      <c r="C11" s="525" t="s">
        <v>1157</v>
      </c>
      <c r="D11" s="523">
        <f>'02-01-10СМР ЯКНО'!J79/1000-'Цена МАТ и ОБ по ТКП'!H12</f>
        <v>1120.3488299999997</v>
      </c>
      <c r="E11" s="523">
        <v>2</v>
      </c>
      <c r="F11" s="523" t="s">
        <v>41</v>
      </c>
      <c r="G11" s="523">
        <f t="shared" si="0"/>
        <v>560.17441499999984</v>
      </c>
      <c r="H11" s="524" t="s">
        <v>1158</v>
      </c>
    </row>
    <row r="12" spans="1:10" x14ac:dyDescent="0.2">
      <c r="A12" s="521" t="s">
        <v>1036</v>
      </c>
      <c r="B12" s="525" t="s">
        <v>1137</v>
      </c>
      <c r="C12" s="525" t="s">
        <v>1161</v>
      </c>
      <c r="D12" s="523">
        <f>'02-01-11СМР ВВ'!J56/1000-'Цена МАТ и ОБ по ТКП'!H13-'Цена МАТ и ОБ по ТКП'!H14</f>
        <v>9445.6004699999994</v>
      </c>
      <c r="E12" s="523">
        <v>15</v>
      </c>
      <c r="F12" s="523" t="s">
        <v>41</v>
      </c>
      <c r="G12" s="523">
        <f t="shared" si="0"/>
        <v>629.70669799999996</v>
      </c>
      <c r="H12" s="524" t="s">
        <v>1162</v>
      </c>
    </row>
    <row r="13" spans="1:10" ht="42.75" x14ac:dyDescent="0.2">
      <c r="A13" s="521" t="s">
        <v>1029</v>
      </c>
      <c r="B13" s="525" t="s">
        <v>1028</v>
      </c>
      <c r="C13" s="525" t="s">
        <v>1164</v>
      </c>
      <c r="D13" s="526">
        <f>'09-01-01 ПНР'!J79/1000</f>
        <v>817.77102000000002</v>
      </c>
      <c r="E13" s="523">
        <v>1</v>
      </c>
      <c r="F13" s="523" t="s">
        <v>41</v>
      </c>
      <c r="G13" s="523">
        <f>D13/E13</f>
        <v>817.77102000000002</v>
      </c>
      <c r="H13" s="524" t="s">
        <v>1163</v>
      </c>
    </row>
    <row r="14" spans="1:10" ht="42.75" x14ac:dyDescent="0.2">
      <c r="A14" s="521" t="s">
        <v>1024</v>
      </c>
      <c r="B14" s="525" t="s">
        <v>1145</v>
      </c>
      <c r="C14" s="525" t="s">
        <v>1164</v>
      </c>
      <c r="D14" s="527">
        <v>913.11400000000003</v>
      </c>
      <c r="E14" s="523">
        <v>1</v>
      </c>
      <c r="F14" s="523" t="s">
        <v>41</v>
      </c>
      <c r="G14" s="523">
        <f>D14/E14</f>
        <v>913.11400000000003</v>
      </c>
      <c r="H14" s="524" t="s">
        <v>1146</v>
      </c>
    </row>
    <row r="15" spans="1:10" x14ac:dyDescent="0.2">
      <c r="A15" s="518" t="s">
        <v>1147</v>
      </c>
    </row>
    <row r="16" spans="1:10" x14ac:dyDescent="0.2">
      <c r="A16" s="528" t="s">
        <v>1148</v>
      </c>
      <c r="B16" s="529"/>
      <c r="C16" s="529"/>
      <c r="D16" s="529"/>
      <c r="E16" s="529"/>
      <c r="F16" s="529"/>
      <c r="G16" s="529"/>
      <c r="H16" s="529"/>
    </row>
    <row r="17" spans="1:11" ht="21.75" customHeight="1" x14ac:dyDescent="0.2">
      <c r="A17" s="529"/>
      <c r="B17" s="529"/>
      <c r="C17" s="529"/>
      <c r="D17" s="529"/>
      <c r="E17" s="529"/>
      <c r="F17" s="529"/>
      <c r="G17" s="529"/>
      <c r="H17" s="529"/>
    </row>
    <row r="21" spans="1:11" ht="30.75" customHeight="1" x14ac:dyDescent="0.2">
      <c r="B21" s="528"/>
      <c r="C21" s="528"/>
      <c r="D21" s="528"/>
      <c r="E21" s="528"/>
      <c r="F21" s="528"/>
      <c r="G21" s="528"/>
      <c r="H21" s="528"/>
    </row>
    <row r="22" spans="1:11" x14ac:dyDescent="0.2">
      <c r="D22" s="321"/>
    </row>
    <row r="23" spans="1:11" s="518" customFormat="1" x14ac:dyDescent="0.2">
      <c r="A23" s="520"/>
      <c r="D23" s="187"/>
      <c r="E23" s="187"/>
      <c r="F23" s="187"/>
      <c r="G23" s="187"/>
      <c r="I23" s="187"/>
      <c r="J23" s="187"/>
      <c r="K23" s="187"/>
    </row>
    <row r="24" spans="1:11" s="518" customFormat="1" x14ac:dyDescent="0.2">
      <c r="A24" s="520"/>
      <c r="D24" s="187"/>
      <c r="E24" s="187"/>
      <c r="F24" s="187"/>
      <c r="G24" s="187"/>
      <c r="I24" s="187"/>
      <c r="J24" s="187"/>
      <c r="K24" s="187"/>
    </row>
    <row r="25" spans="1:11" s="518" customFormat="1" x14ac:dyDescent="0.2">
      <c r="A25" s="520"/>
      <c r="D25" s="187"/>
      <c r="E25" s="187"/>
      <c r="F25" s="187"/>
      <c r="G25" s="187"/>
      <c r="I25" s="187"/>
      <c r="J25" s="187"/>
      <c r="K25" s="187"/>
    </row>
  </sheetData>
  <mergeCells count="3">
    <mergeCell ref="A16:H17"/>
    <mergeCell ref="B21:H21"/>
    <mergeCell ref="A1:H1"/>
  </mergeCells>
  <phoneticPr fontId="54" type="noConversion"/>
  <pageMargins left="0.75" right="0.75" top="1" bottom="1" header="0.5" footer="0.5"/>
  <pageSetup paperSize="9" orientation="portrait" horizont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93"/>
  <sheetViews>
    <sheetView topLeftCell="A83" zoomScaleNormal="100" workbookViewId="0">
      <selection activeCell="D43" sqref="D43"/>
    </sheetView>
  </sheetViews>
  <sheetFormatPr defaultColWidth="8.85546875" defaultRowHeight="11.25" customHeight="1" x14ac:dyDescent="0.2"/>
  <cols>
    <col min="1" max="1" width="7" style="78" customWidth="1"/>
    <col min="2" max="2" width="37.140625" style="78" customWidth="1"/>
    <col min="3" max="4" width="14.85546875" style="78" customWidth="1"/>
    <col min="5" max="5" width="47.7109375" style="78" customWidth="1"/>
    <col min="6" max="6" width="43" style="78" customWidth="1"/>
    <col min="7" max="7" width="14.5703125" style="78" customWidth="1"/>
    <col min="8" max="8" width="16" style="78" customWidth="1"/>
    <col min="9" max="16384" width="8.85546875" style="78"/>
  </cols>
  <sheetData>
    <row r="1" spans="1:7" s="92" customFormat="1" ht="6" hidden="1" customHeight="1" x14ac:dyDescent="0.25"/>
    <row r="2" spans="1:7" s="92" customFormat="1" ht="15" x14ac:dyDescent="0.25">
      <c r="G2" s="106" t="s">
        <v>465</v>
      </c>
    </row>
    <row r="3" spans="1:7" s="92" customFormat="1" ht="25.5" customHeight="1" x14ac:dyDescent="0.25">
      <c r="B3" s="178" t="s">
        <v>806</v>
      </c>
      <c r="C3" s="207"/>
      <c r="D3" s="207"/>
    </row>
    <row r="4" spans="1:7" s="92" customFormat="1" ht="86.25" customHeight="1" x14ac:dyDescent="0.25">
      <c r="B4" s="350" t="s">
        <v>1074</v>
      </c>
      <c r="C4" s="496" t="s">
        <v>1075</v>
      </c>
      <c r="D4" s="496"/>
      <c r="E4" s="496"/>
      <c r="F4" s="496"/>
      <c r="G4" s="496"/>
    </row>
    <row r="5" spans="1:7" s="92" customFormat="1" ht="25.5" customHeight="1" x14ac:dyDescent="0.25">
      <c r="B5" s="178" t="s">
        <v>464</v>
      </c>
      <c r="C5" s="207"/>
      <c r="D5" s="207"/>
    </row>
    <row r="6" spans="1:7" s="92" customFormat="1" ht="25.5" customHeight="1" x14ac:dyDescent="0.25">
      <c r="B6" s="178" t="s">
        <v>463</v>
      </c>
      <c r="C6" s="207"/>
      <c r="D6" s="207"/>
    </row>
    <row r="7" spans="1:7" s="92" customFormat="1" ht="25.5" customHeight="1" x14ac:dyDescent="0.25">
      <c r="B7" s="178" t="s">
        <v>1076</v>
      </c>
      <c r="C7" s="207"/>
      <c r="D7" s="207"/>
    </row>
    <row r="8" spans="1:7" s="92" customFormat="1" ht="15" x14ac:dyDescent="0.25">
      <c r="A8" s="175"/>
      <c r="B8" s="175"/>
      <c r="C8" s="175"/>
      <c r="D8" s="175"/>
      <c r="E8" s="203"/>
      <c r="F8" s="203"/>
      <c r="G8" s="174"/>
    </row>
    <row r="9" spans="1:7" s="92" customFormat="1" ht="35.25" customHeight="1" x14ac:dyDescent="0.25">
      <c r="A9" s="173" t="s">
        <v>462</v>
      </c>
      <c r="B9" s="173" t="s">
        <v>22</v>
      </c>
      <c r="C9" s="173" t="s">
        <v>23</v>
      </c>
      <c r="D9" s="173" t="s">
        <v>461</v>
      </c>
      <c r="E9" s="173" t="s">
        <v>460</v>
      </c>
      <c r="F9" s="173" t="s">
        <v>459</v>
      </c>
      <c r="G9" s="173" t="s">
        <v>458</v>
      </c>
    </row>
    <row r="10" spans="1:7" s="92" customFormat="1" ht="15" x14ac:dyDescent="0.25">
      <c r="A10" s="171">
        <v>1</v>
      </c>
      <c r="B10" s="172">
        <v>2</v>
      </c>
      <c r="C10" s="172">
        <v>3</v>
      </c>
      <c r="D10" s="172">
        <v>4</v>
      </c>
      <c r="E10" s="172">
        <v>5</v>
      </c>
      <c r="F10" s="171">
        <v>6</v>
      </c>
      <c r="G10" s="171">
        <v>7</v>
      </c>
    </row>
    <row r="11" spans="1:7" s="92" customFormat="1" ht="12.75" customHeight="1" x14ac:dyDescent="0.25">
      <c r="A11" s="383" t="s">
        <v>457</v>
      </c>
      <c r="B11" s="384"/>
      <c r="C11" s="384"/>
      <c r="D11" s="384"/>
      <c r="E11" s="384"/>
      <c r="F11" s="384"/>
      <c r="G11" s="385"/>
    </row>
    <row r="12" spans="1:7" s="92" customFormat="1" ht="33.75" x14ac:dyDescent="0.25">
      <c r="A12" s="170" t="s">
        <v>38</v>
      </c>
      <c r="B12" s="169" t="s">
        <v>431</v>
      </c>
      <c r="C12" s="168" t="s">
        <v>430</v>
      </c>
      <c r="D12" s="206">
        <v>8</v>
      </c>
      <c r="E12" s="169" t="s">
        <v>429</v>
      </c>
      <c r="F12" s="168" t="s">
        <v>453</v>
      </c>
      <c r="G12" s="167">
        <v>1727</v>
      </c>
    </row>
    <row r="13" spans="1:7" s="92" customFormat="1" ht="34.5" x14ac:dyDescent="0.25">
      <c r="A13" s="162"/>
      <c r="B13" s="165"/>
      <c r="C13" s="165"/>
      <c r="D13" s="165"/>
      <c r="E13" s="164" t="s">
        <v>421</v>
      </c>
      <c r="F13" s="163"/>
      <c r="G13" s="166"/>
    </row>
    <row r="14" spans="1:7" s="92" customFormat="1" ht="45.75" x14ac:dyDescent="0.25">
      <c r="A14" s="162"/>
      <c r="B14" s="165"/>
      <c r="C14" s="165"/>
      <c r="D14" s="165"/>
      <c r="E14" s="164" t="s">
        <v>439</v>
      </c>
      <c r="F14" s="163"/>
      <c r="G14" s="166"/>
    </row>
    <row r="15" spans="1:7" s="92" customFormat="1" ht="15" x14ac:dyDescent="0.25">
      <c r="A15" s="162"/>
      <c r="B15" s="165"/>
      <c r="C15" s="165"/>
      <c r="D15" s="165"/>
      <c r="E15" s="164" t="s">
        <v>420</v>
      </c>
      <c r="F15" s="163"/>
      <c r="G15" s="166"/>
    </row>
    <row r="16" spans="1:7" s="92" customFormat="1" ht="15" x14ac:dyDescent="0.25">
      <c r="A16" s="162"/>
      <c r="B16" s="165"/>
      <c r="C16" s="165"/>
      <c r="D16" s="165"/>
      <c r="E16" s="164" t="s">
        <v>419</v>
      </c>
      <c r="F16" s="163"/>
      <c r="G16" s="166"/>
    </row>
    <row r="17" spans="1:9" s="92" customFormat="1" ht="34.5" x14ac:dyDescent="0.25">
      <c r="A17" s="162"/>
      <c r="B17" s="165"/>
      <c r="C17" s="165"/>
      <c r="D17" s="165"/>
      <c r="E17" s="164" t="s">
        <v>418</v>
      </c>
      <c r="F17" s="163"/>
      <c r="G17" s="166"/>
    </row>
    <row r="18" spans="1:9" s="92" customFormat="1" ht="34.5" x14ac:dyDescent="0.25">
      <c r="A18" s="162"/>
      <c r="B18" s="165"/>
      <c r="C18" s="165"/>
      <c r="D18" s="165"/>
      <c r="E18" s="164" t="s">
        <v>417</v>
      </c>
      <c r="F18" s="163"/>
      <c r="G18" s="166"/>
    </row>
    <row r="19" spans="1:9" s="92" customFormat="1" ht="33.75" x14ac:dyDescent="0.25">
      <c r="A19" s="170" t="s">
        <v>42</v>
      </c>
      <c r="B19" s="169" t="s">
        <v>426</v>
      </c>
      <c r="C19" s="168" t="s">
        <v>425</v>
      </c>
      <c r="D19" s="206">
        <v>2</v>
      </c>
      <c r="E19" s="169" t="s">
        <v>424</v>
      </c>
      <c r="F19" s="168" t="s">
        <v>452</v>
      </c>
      <c r="G19" s="205">
        <v>159</v>
      </c>
    </row>
    <row r="20" spans="1:9" s="92" customFormat="1" ht="34.5" x14ac:dyDescent="0.25">
      <c r="A20" s="162"/>
      <c r="B20" s="165"/>
      <c r="C20" s="165"/>
      <c r="D20" s="165"/>
      <c r="E20" s="164" t="s">
        <v>421</v>
      </c>
      <c r="F20" s="163"/>
      <c r="G20" s="166"/>
    </row>
    <row r="21" spans="1:9" s="92" customFormat="1" ht="45.75" x14ac:dyDescent="0.25">
      <c r="A21" s="162"/>
      <c r="B21" s="165"/>
      <c r="C21" s="165"/>
      <c r="D21" s="165"/>
      <c r="E21" s="164" t="s">
        <v>437</v>
      </c>
      <c r="F21" s="163"/>
      <c r="G21" s="166"/>
    </row>
    <row r="22" spans="1:9" s="92" customFormat="1" ht="15" x14ac:dyDescent="0.25">
      <c r="A22" s="162"/>
      <c r="B22" s="165"/>
      <c r="C22" s="165"/>
      <c r="D22" s="165"/>
      <c r="E22" s="164" t="s">
        <v>420</v>
      </c>
      <c r="F22" s="163"/>
      <c r="G22" s="166"/>
    </row>
    <row r="23" spans="1:9" s="92" customFormat="1" ht="15" x14ac:dyDescent="0.25">
      <c r="A23" s="162"/>
      <c r="B23" s="165"/>
      <c r="C23" s="165"/>
      <c r="D23" s="165"/>
      <c r="E23" s="164" t="s">
        <v>419</v>
      </c>
      <c r="F23" s="163"/>
      <c r="G23" s="166"/>
    </row>
    <row r="24" spans="1:9" s="92" customFormat="1" ht="34.5" x14ac:dyDescent="0.25">
      <c r="A24" s="162"/>
      <c r="B24" s="165"/>
      <c r="C24" s="165"/>
      <c r="D24" s="165"/>
      <c r="E24" s="164" t="s">
        <v>418</v>
      </c>
      <c r="F24" s="163"/>
      <c r="G24" s="166"/>
    </row>
    <row r="25" spans="1:9" s="92" customFormat="1" ht="34.5" x14ac:dyDescent="0.25">
      <c r="A25" s="162"/>
      <c r="B25" s="165"/>
      <c r="C25" s="165"/>
      <c r="D25" s="165"/>
      <c r="E25" s="164" t="s">
        <v>417</v>
      </c>
      <c r="F25" s="163"/>
      <c r="G25" s="166"/>
    </row>
    <row r="26" spans="1:9" s="92" customFormat="1" ht="11.25" customHeight="1" x14ac:dyDescent="0.25">
      <c r="A26" s="160"/>
      <c r="B26" s="404" t="s">
        <v>456</v>
      </c>
      <c r="C26" s="404"/>
      <c r="D26" s="404"/>
      <c r="E26" s="404"/>
      <c r="F26" s="160"/>
      <c r="G26" s="159"/>
      <c r="H26" s="204"/>
      <c r="I26" s="204"/>
    </row>
    <row r="27" spans="1:9" s="92" customFormat="1" ht="11.25" customHeight="1" x14ac:dyDescent="0.25">
      <c r="A27" s="160"/>
      <c r="B27" s="403" t="s">
        <v>455</v>
      </c>
      <c r="C27" s="403"/>
      <c r="D27" s="403"/>
      <c r="E27" s="403"/>
      <c r="F27" s="160"/>
      <c r="G27" s="161" t="s">
        <v>451</v>
      </c>
    </row>
    <row r="28" spans="1:9" s="92" customFormat="1" ht="11.25" customHeight="1" x14ac:dyDescent="0.25">
      <c r="A28" s="160"/>
      <c r="B28" s="403" t="s">
        <v>413</v>
      </c>
      <c r="C28" s="403"/>
      <c r="D28" s="403"/>
      <c r="E28" s="403"/>
      <c r="F28" s="160"/>
      <c r="G28" s="161" t="s">
        <v>450</v>
      </c>
    </row>
    <row r="29" spans="1:9" s="92" customFormat="1" ht="11.25" customHeight="1" x14ac:dyDescent="0.25">
      <c r="A29" s="160"/>
      <c r="B29" s="404" t="s">
        <v>454</v>
      </c>
      <c r="C29" s="404"/>
      <c r="D29" s="404"/>
      <c r="E29" s="404"/>
      <c r="F29" s="160"/>
      <c r="G29" s="159" t="s">
        <v>450</v>
      </c>
    </row>
    <row r="30" spans="1:9" s="92" customFormat="1" ht="12.75" customHeight="1" x14ac:dyDescent="0.25">
      <c r="A30" s="383" t="s">
        <v>449</v>
      </c>
      <c r="B30" s="384"/>
      <c r="C30" s="384"/>
      <c r="D30" s="384"/>
      <c r="E30" s="384"/>
      <c r="F30" s="384"/>
      <c r="G30" s="385"/>
    </row>
    <row r="31" spans="1:9" s="92" customFormat="1" ht="33.75" x14ac:dyDescent="0.25">
      <c r="A31" s="170" t="s">
        <v>55</v>
      </c>
      <c r="B31" s="169" t="s">
        <v>431</v>
      </c>
      <c r="C31" s="168" t="s">
        <v>430</v>
      </c>
      <c r="D31" s="206">
        <v>12</v>
      </c>
      <c r="E31" s="169" t="s">
        <v>429</v>
      </c>
      <c r="F31" s="168" t="s">
        <v>448</v>
      </c>
      <c r="G31" s="167">
        <v>2590</v>
      </c>
    </row>
    <row r="32" spans="1:9" s="92" customFormat="1" ht="34.5" x14ac:dyDescent="0.25">
      <c r="A32" s="162"/>
      <c r="B32" s="165"/>
      <c r="C32" s="165"/>
      <c r="D32" s="165"/>
      <c r="E32" s="164" t="s">
        <v>421</v>
      </c>
      <c r="F32" s="163"/>
      <c r="G32" s="166"/>
    </row>
    <row r="33" spans="1:9" s="92" customFormat="1" ht="45.75" x14ac:dyDescent="0.25">
      <c r="A33" s="162"/>
      <c r="B33" s="165"/>
      <c r="C33" s="165"/>
      <c r="D33" s="165"/>
      <c r="E33" s="164" t="s">
        <v>439</v>
      </c>
      <c r="F33" s="163"/>
      <c r="G33" s="166"/>
    </row>
    <row r="34" spans="1:9" s="92" customFormat="1" ht="15" x14ac:dyDescent="0.25">
      <c r="A34" s="162"/>
      <c r="B34" s="165"/>
      <c r="C34" s="165"/>
      <c r="D34" s="165"/>
      <c r="E34" s="164" t="s">
        <v>420</v>
      </c>
      <c r="F34" s="163"/>
      <c r="G34" s="166"/>
    </row>
    <row r="35" spans="1:9" s="92" customFormat="1" ht="15" x14ac:dyDescent="0.25">
      <c r="A35" s="162"/>
      <c r="B35" s="165"/>
      <c r="C35" s="165"/>
      <c r="D35" s="165"/>
      <c r="E35" s="164" t="s">
        <v>419</v>
      </c>
      <c r="F35" s="163"/>
      <c r="G35" s="166"/>
    </row>
    <row r="36" spans="1:9" s="92" customFormat="1" ht="34.5" x14ac:dyDescent="0.25">
      <c r="A36" s="162"/>
      <c r="B36" s="165"/>
      <c r="C36" s="165"/>
      <c r="D36" s="165"/>
      <c r="E36" s="164" t="s">
        <v>418</v>
      </c>
      <c r="F36" s="163"/>
      <c r="G36" s="166"/>
    </row>
    <row r="37" spans="1:9" s="92" customFormat="1" ht="34.5" x14ac:dyDescent="0.25">
      <c r="A37" s="162"/>
      <c r="B37" s="165"/>
      <c r="C37" s="165"/>
      <c r="D37" s="165"/>
      <c r="E37" s="164" t="s">
        <v>417</v>
      </c>
      <c r="F37" s="163"/>
      <c r="G37" s="166"/>
    </row>
    <row r="38" spans="1:9" s="92" customFormat="1" ht="33.75" x14ac:dyDescent="0.25">
      <c r="A38" s="170" t="s">
        <v>59</v>
      </c>
      <c r="B38" s="169" t="s">
        <v>426</v>
      </c>
      <c r="C38" s="168" t="s">
        <v>425</v>
      </c>
      <c r="D38" s="206">
        <v>3</v>
      </c>
      <c r="E38" s="169" t="s">
        <v>424</v>
      </c>
      <c r="F38" s="168" t="s">
        <v>447</v>
      </c>
      <c r="G38" s="205">
        <v>239</v>
      </c>
    </row>
    <row r="39" spans="1:9" s="92" customFormat="1" ht="34.5" x14ac:dyDescent="0.25">
      <c r="A39" s="162"/>
      <c r="B39" s="165"/>
      <c r="C39" s="165"/>
      <c r="D39" s="165"/>
      <c r="E39" s="164" t="s">
        <v>421</v>
      </c>
      <c r="F39" s="163"/>
      <c r="G39" s="166"/>
    </row>
    <row r="40" spans="1:9" s="92" customFormat="1" ht="45.75" x14ac:dyDescent="0.25">
      <c r="A40" s="162"/>
      <c r="B40" s="165"/>
      <c r="C40" s="165"/>
      <c r="D40" s="165"/>
      <c r="E40" s="164" t="s">
        <v>437</v>
      </c>
      <c r="F40" s="163"/>
      <c r="G40" s="166"/>
    </row>
    <row r="41" spans="1:9" s="92" customFormat="1" ht="15" x14ac:dyDescent="0.25">
      <c r="A41" s="162"/>
      <c r="B41" s="165"/>
      <c r="C41" s="165"/>
      <c r="D41" s="165"/>
      <c r="E41" s="164" t="s">
        <v>420</v>
      </c>
      <c r="F41" s="163"/>
      <c r="G41" s="166"/>
    </row>
    <row r="42" spans="1:9" s="92" customFormat="1" ht="15" x14ac:dyDescent="0.25">
      <c r="A42" s="162"/>
      <c r="B42" s="165"/>
      <c r="C42" s="165"/>
      <c r="D42" s="165"/>
      <c r="E42" s="164" t="s">
        <v>419</v>
      </c>
      <c r="F42" s="163"/>
      <c r="G42" s="166"/>
    </row>
    <row r="43" spans="1:9" s="92" customFormat="1" ht="34.5" x14ac:dyDescent="0.25">
      <c r="A43" s="162"/>
      <c r="B43" s="165"/>
      <c r="C43" s="165"/>
      <c r="D43" s="165"/>
      <c r="E43" s="164" t="s">
        <v>418</v>
      </c>
      <c r="F43" s="163"/>
      <c r="G43" s="166"/>
    </row>
    <row r="44" spans="1:9" s="92" customFormat="1" ht="34.5" x14ac:dyDescent="0.25">
      <c r="A44" s="162"/>
      <c r="B44" s="165"/>
      <c r="C44" s="165"/>
      <c r="D44" s="165"/>
      <c r="E44" s="164" t="s">
        <v>417</v>
      </c>
      <c r="F44" s="163"/>
      <c r="G44" s="166"/>
    </row>
    <row r="45" spans="1:9" s="92" customFormat="1" ht="11.25" customHeight="1" x14ac:dyDescent="0.25">
      <c r="A45" s="160"/>
      <c r="B45" s="404" t="s">
        <v>446</v>
      </c>
      <c r="C45" s="404"/>
      <c r="D45" s="404"/>
      <c r="E45" s="404"/>
      <c r="F45" s="160"/>
      <c r="G45" s="159"/>
      <c r="H45" s="204"/>
      <c r="I45" s="204"/>
    </row>
    <row r="46" spans="1:9" s="92" customFormat="1" ht="11.25" customHeight="1" x14ac:dyDescent="0.25">
      <c r="A46" s="160"/>
      <c r="B46" s="403" t="s">
        <v>445</v>
      </c>
      <c r="C46" s="403"/>
      <c r="D46" s="403"/>
      <c r="E46" s="403"/>
      <c r="F46" s="160"/>
      <c r="G46" s="161" t="s">
        <v>444</v>
      </c>
    </row>
    <row r="47" spans="1:9" s="92" customFormat="1" ht="11.25" customHeight="1" x14ac:dyDescent="0.25">
      <c r="A47" s="160"/>
      <c r="B47" s="403" t="s">
        <v>413</v>
      </c>
      <c r="C47" s="403"/>
      <c r="D47" s="403"/>
      <c r="E47" s="403"/>
      <c r="F47" s="160"/>
      <c r="G47" s="161" t="s">
        <v>442</v>
      </c>
    </row>
    <row r="48" spans="1:9" s="92" customFormat="1" ht="11.25" customHeight="1" x14ac:dyDescent="0.25">
      <c r="A48" s="160"/>
      <c r="B48" s="404" t="s">
        <v>443</v>
      </c>
      <c r="C48" s="404"/>
      <c r="D48" s="404"/>
      <c r="E48" s="404"/>
      <c r="F48" s="160"/>
      <c r="G48" s="159" t="s">
        <v>442</v>
      </c>
    </row>
    <row r="49" spans="1:9" s="92" customFormat="1" ht="12.75" customHeight="1" x14ac:dyDescent="0.25">
      <c r="A49" s="383" t="s">
        <v>441</v>
      </c>
      <c r="B49" s="384"/>
      <c r="C49" s="384"/>
      <c r="D49" s="384"/>
      <c r="E49" s="384"/>
      <c r="F49" s="384"/>
      <c r="G49" s="385"/>
    </row>
    <row r="50" spans="1:9" s="92" customFormat="1" ht="33.75" x14ac:dyDescent="0.25">
      <c r="A50" s="170" t="s">
        <v>247</v>
      </c>
      <c r="B50" s="169" t="s">
        <v>431</v>
      </c>
      <c r="C50" s="168" t="s">
        <v>430</v>
      </c>
      <c r="D50" s="206">
        <v>16</v>
      </c>
      <c r="E50" s="169" t="s">
        <v>429</v>
      </c>
      <c r="F50" s="168" t="s">
        <v>440</v>
      </c>
      <c r="G50" s="167">
        <v>3453</v>
      </c>
    </row>
    <row r="51" spans="1:9" s="92" customFormat="1" ht="34.5" x14ac:dyDescent="0.25">
      <c r="A51" s="162"/>
      <c r="B51" s="165"/>
      <c r="C51" s="165"/>
      <c r="D51" s="165"/>
      <c r="E51" s="164" t="s">
        <v>421</v>
      </c>
      <c r="F51" s="163"/>
      <c r="G51" s="166"/>
    </row>
    <row r="52" spans="1:9" s="92" customFormat="1" ht="45.75" x14ac:dyDescent="0.25">
      <c r="A52" s="162"/>
      <c r="B52" s="165"/>
      <c r="C52" s="165"/>
      <c r="D52" s="165"/>
      <c r="E52" s="164" t="s">
        <v>439</v>
      </c>
      <c r="F52" s="163"/>
      <c r="G52" s="166"/>
    </row>
    <row r="53" spans="1:9" s="92" customFormat="1" ht="15" x14ac:dyDescent="0.25">
      <c r="A53" s="162"/>
      <c r="B53" s="165"/>
      <c r="C53" s="165"/>
      <c r="D53" s="165"/>
      <c r="E53" s="164" t="s">
        <v>420</v>
      </c>
      <c r="F53" s="163"/>
      <c r="G53" s="166"/>
    </row>
    <row r="54" spans="1:9" s="92" customFormat="1" ht="15" x14ac:dyDescent="0.25">
      <c r="A54" s="162"/>
      <c r="B54" s="165"/>
      <c r="C54" s="165"/>
      <c r="D54" s="165"/>
      <c r="E54" s="164" t="s">
        <v>419</v>
      </c>
      <c r="F54" s="163"/>
      <c r="G54" s="166"/>
    </row>
    <row r="55" spans="1:9" s="92" customFormat="1" ht="34.5" x14ac:dyDescent="0.25">
      <c r="A55" s="162"/>
      <c r="B55" s="165"/>
      <c r="C55" s="165"/>
      <c r="D55" s="165"/>
      <c r="E55" s="164" t="s">
        <v>418</v>
      </c>
      <c r="F55" s="163"/>
      <c r="G55" s="166"/>
    </row>
    <row r="56" spans="1:9" s="92" customFormat="1" ht="34.5" x14ac:dyDescent="0.25">
      <c r="A56" s="162"/>
      <c r="B56" s="165"/>
      <c r="C56" s="165"/>
      <c r="D56" s="165"/>
      <c r="E56" s="164" t="s">
        <v>417</v>
      </c>
      <c r="F56" s="163"/>
      <c r="G56" s="166"/>
    </row>
    <row r="57" spans="1:9" s="92" customFormat="1" ht="33.75" x14ac:dyDescent="0.25">
      <c r="A57" s="170" t="s">
        <v>62</v>
      </c>
      <c r="B57" s="169" t="s">
        <v>426</v>
      </c>
      <c r="C57" s="168" t="s">
        <v>425</v>
      </c>
      <c r="D57" s="206">
        <v>4</v>
      </c>
      <c r="E57" s="169" t="s">
        <v>424</v>
      </c>
      <c r="F57" s="168" t="s">
        <v>438</v>
      </c>
      <c r="G57" s="205">
        <v>319</v>
      </c>
    </row>
    <row r="58" spans="1:9" s="92" customFormat="1" ht="34.5" x14ac:dyDescent="0.25">
      <c r="A58" s="162"/>
      <c r="B58" s="165"/>
      <c r="C58" s="165"/>
      <c r="D58" s="165"/>
      <c r="E58" s="164" t="s">
        <v>421</v>
      </c>
      <c r="F58" s="163"/>
      <c r="G58" s="166"/>
    </row>
    <row r="59" spans="1:9" s="92" customFormat="1" ht="45.75" x14ac:dyDescent="0.25">
      <c r="A59" s="162"/>
      <c r="B59" s="165"/>
      <c r="C59" s="165"/>
      <c r="D59" s="165"/>
      <c r="E59" s="164" t="s">
        <v>437</v>
      </c>
      <c r="F59" s="163"/>
      <c r="G59" s="166"/>
    </row>
    <row r="60" spans="1:9" s="92" customFormat="1" ht="15" x14ac:dyDescent="0.25">
      <c r="A60" s="162"/>
      <c r="B60" s="165"/>
      <c r="C60" s="165"/>
      <c r="D60" s="165"/>
      <c r="E60" s="164" t="s">
        <v>420</v>
      </c>
      <c r="F60" s="163"/>
      <c r="G60" s="166"/>
    </row>
    <row r="61" spans="1:9" s="92" customFormat="1" ht="15" x14ac:dyDescent="0.25">
      <c r="A61" s="162"/>
      <c r="B61" s="165"/>
      <c r="C61" s="165"/>
      <c r="D61" s="165"/>
      <c r="E61" s="164" t="s">
        <v>419</v>
      </c>
      <c r="F61" s="163"/>
      <c r="G61" s="166"/>
    </row>
    <row r="62" spans="1:9" s="92" customFormat="1" ht="34.5" x14ac:dyDescent="0.25">
      <c r="A62" s="162"/>
      <c r="B62" s="165"/>
      <c r="C62" s="165"/>
      <c r="D62" s="165"/>
      <c r="E62" s="164" t="s">
        <v>418</v>
      </c>
      <c r="F62" s="163"/>
      <c r="G62" s="166"/>
    </row>
    <row r="63" spans="1:9" s="92" customFormat="1" ht="34.5" x14ac:dyDescent="0.25">
      <c r="A63" s="162"/>
      <c r="B63" s="165"/>
      <c r="C63" s="165"/>
      <c r="D63" s="165"/>
      <c r="E63" s="164" t="s">
        <v>417</v>
      </c>
      <c r="F63" s="163"/>
      <c r="G63" s="166"/>
    </row>
    <row r="64" spans="1:9" s="92" customFormat="1" ht="11.25" customHeight="1" x14ac:dyDescent="0.25">
      <c r="A64" s="160"/>
      <c r="B64" s="404" t="s">
        <v>436</v>
      </c>
      <c r="C64" s="404"/>
      <c r="D64" s="404"/>
      <c r="E64" s="404"/>
      <c r="F64" s="160"/>
      <c r="G64" s="159"/>
      <c r="H64" s="204"/>
      <c r="I64" s="204"/>
    </row>
    <row r="65" spans="1:7" s="92" customFormat="1" ht="11.25" customHeight="1" x14ac:dyDescent="0.25">
      <c r="A65" s="160"/>
      <c r="B65" s="403" t="s">
        <v>435</v>
      </c>
      <c r="C65" s="403"/>
      <c r="D65" s="403"/>
      <c r="E65" s="403"/>
      <c r="F65" s="160"/>
      <c r="G65" s="161" t="s">
        <v>434</v>
      </c>
    </row>
    <row r="66" spans="1:7" s="92" customFormat="1" ht="11.25" customHeight="1" x14ac:dyDescent="0.25">
      <c r="A66" s="160"/>
      <c r="B66" s="403" t="s">
        <v>413</v>
      </c>
      <c r="C66" s="403"/>
      <c r="D66" s="403"/>
      <c r="E66" s="403"/>
      <c r="F66" s="160"/>
      <c r="G66" s="161" t="s">
        <v>432</v>
      </c>
    </row>
    <row r="67" spans="1:7" s="92" customFormat="1" ht="11.25" customHeight="1" x14ac:dyDescent="0.25">
      <c r="A67" s="160"/>
      <c r="B67" s="404" t="s">
        <v>433</v>
      </c>
      <c r="C67" s="404"/>
      <c r="D67" s="404"/>
      <c r="E67" s="404"/>
      <c r="F67" s="160"/>
      <c r="G67" s="159" t="s">
        <v>432</v>
      </c>
    </row>
    <row r="68" spans="1:7" s="92" customFormat="1" ht="12.75" customHeight="1" x14ac:dyDescent="0.25">
      <c r="A68" s="383" t="s">
        <v>805</v>
      </c>
      <c r="B68" s="384"/>
      <c r="C68" s="384"/>
      <c r="D68" s="384"/>
      <c r="E68" s="384"/>
      <c r="F68" s="384"/>
      <c r="G68" s="385"/>
    </row>
    <row r="69" spans="1:7" s="92" customFormat="1" ht="33.75" x14ac:dyDescent="0.25">
      <c r="A69" s="170" t="s">
        <v>66</v>
      </c>
      <c r="B69" s="169" t="s">
        <v>431</v>
      </c>
      <c r="C69" s="168" t="s">
        <v>430</v>
      </c>
      <c r="D69" s="206">
        <v>9</v>
      </c>
      <c r="E69" s="169" t="s">
        <v>429</v>
      </c>
      <c r="F69" s="168" t="s">
        <v>428</v>
      </c>
      <c r="G69" s="167">
        <v>1852</v>
      </c>
    </row>
    <row r="70" spans="1:7" s="92" customFormat="1" ht="45.75" x14ac:dyDescent="0.25">
      <c r="A70" s="162"/>
      <c r="B70" s="165"/>
      <c r="C70" s="165"/>
      <c r="D70" s="165"/>
      <c r="E70" s="164" t="s">
        <v>427</v>
      </c>
      <c r="F70" s="163"/>
      <c r="G70" s="166"/>
    </row>
    <row r="71" spans="1:7" s="92" customFormat="1" ht="34.5" x14ac:dyDescent="0.25">
      <c r="A71" s="162"/>
      <c r="B71" s="165"/>
      <c r="C71" s="165"/>
      <c r="D71" s="165"/>
      <c r="E71" s="164" t="s">
        <v>421</v>
      </c>
      <c r="F71" s="163"/>
      <c r="G71" s="166"/>
    </row>
    <row r="72" spans="1:7" s="92" customFormat="1" ht="15" x14ac:dyDescent="0.25">
      <c r="A72" s="162"/>
      <c r="B72" s="165"/>
      <c r="C72" s="165"/>
      <c r="D72" s="165"/>
      <c r="E72" s="164" t="s">
        <v>420</v>
      </c>
      <c r="F72" s="163"/>
      <c r="G72" s="166"/>
    </row>
    <row r="73" spans="1:7" s="92" customFormat="1" ht="15" x14ac:dyDescent="0.25">
      <c r="A73" s="162"/>
      <c r="B73" s="165"/>
      <c r="C73" s="165"/>
      <c r="D73" s="165"/>
      <c r="E73" s="164" t="s">
        <v>419</v>
      </c>
      <c r="F73" s="163"/>
      <c r="G73" s="166"/>
    </row>
    <row r="74" spans="1:7" s="92" customFormat="1" ht="34.5" x14ac:dyDescent="0.25">
      <c r="A74" s="162"/>
      <c r="B74" s="165"/>
      <c r="C74" s="165"/>
      <c r="D74" s="165"/>
      <c r="E74" s="164" t="s">
        <v>418</v>
      </c>
      <c r="F74" s="163"/>
      <c r="G74" s="166"/>
    </row>
    <row r="75" spans="1:7" s="92" customFormat="1" ht="34.5" x14ac:dyDescent="0.25">
      <c r="A75" s="162"/>
      <c r="B75" s="165"/>
      <c r="C75" s="165"/>
      <c r="D75" s="165"/>
      <c r="E75" s="164" t="s">
        <v>417</v>
      </c>
      <c r="F75" s="163"/>
      <c r="G75" s="166"/>
    </row>
    <row r="76" spans="1:7" s="92" customFormat="1" ht="33.75" x14ac:dyDescent="0.25">
      <c r="A76" s="170" t="s">
        <v>254</v>
      </c>
      <c r="B76" s="169" t="s">
        <v>426</v>
      </c>
      <c r="C76" s="168" t="s">
        <v>425</v>
      </c>
      <c r="D76" s="206">
        <v>9</v>
      </c>
      <c r="E76" s="169" t="s">
        <v>424</v>
      </c>
      <c r="F76" s="168" t="s">
        <v>423</v>
      </c>
      <c r="G76" s="205">
        <v>684</v>
      </c>
    </row>
    <row r="77" spans="1:7" s="92" customFormat="1" ht="45.75" x14ac:dyDescent="0.25">
      <c r="A77" s="162"/>
      <c r="B77" s="165"/>
      <c r="C77" s="165"/>
      <c r="D77" s="165"/>
      <c r="E77" s="164" t="s">
        <v>422</v>
      </c>
      <c r="F77" s="163"/>
      <c r="G77" s="166"/>
    </row>
    <row r="78" spans="1:7" s="92" customFormat="1" ht="34.5" x14ac:dyDescent="0.25">
      <c r="A78" s="162"/>
      <c r="B78" s="165"/>
      <c r="C78" s="165"/>
      <c r="D78" s="165"/>
      <c r="E78" s="164" t="s">
        <v>421</v>
      </c>
      <c r="F78" s="163"/>
      <c r="G78" s="166"/>
    </row>
    <row r="79" spans="1:7" s="92" customFormat="1" ht="15" x14ac:dyDescent="0.25">
      <c r="A79" s="162"/>
      <c r="B79" s="165"/>
      <c r="C79" s="165"/>
      <c r="D79" s="165"/>
      <c r="E79" s="164" t="s">
        <v>420</v>
      </c>
      <c r="F79" s="163"/>
      <c r="G79" s="166"/>
    </row>
    <row r="80" spans="1:7" s="92" customFormat="1" ht="15" x14ac:dyDescent="0.25">
      <c r="A80" s="162"/>
      <c r="B80" s="165"/>
      <c r="C80" s="165"/>
      <c r="D80" s="165"/>
      <c r="E80" s="164" t="s">
        <v>419</v>
      </c>
      <c r="F80" s="163"/>
      <c r="G80" s="166"/>
    </row>
    <row r="81" spans="1:9" s="92" customFormat="1" ht="34.5" x14ac:dyDescent="0.25">
      <c r="A81" s="162"/>
      <c r="B81" s="165"/>
      <c r="C81" s="165"/>
      <c r="D81" s="165"/>
      <c r="E81" s="164" t="s">
        <v>418</v>
      </c>
      <c r="F81" s="163"/>
      <c r="G81" s="166"/>
    </row>
    <row r="82" spans="1:9" s="92" customFormat="1" ht="34.5" x14ac:dyDescent="0.25">
      <c r="A82" s="162"/>
      <c r="B82" s="165"/>
      <c r="C82" s="165"/>
      <c r="D82" s="165"/>
      <c r="E82" s="164" t="s">
        <v>417</v>
      </c>
      <c r="F82" s="163"/>
      <c r="G82" s="166"/>
    </row>
    <row r="83" spans="1:9" s="92" customFormat="1" ht="11.25" customHeight="1" x14ac:dyDescent="0.25">
      <c r="A83" s="160"/>
      <c r="B83" s="404" t="s">
        <v>804</v>
      </c>
      <c r="C83" s="404"/>
      <c r="D83" s="404"/>
      <c r="E83" s="404"/>
      <c r="F83" s="160"/>
      <c r="G83" s="159"/>
      <c r="H83" s="204"/>
      <c r="I83" s="204"/>
    </row>
    <row r="84" spans="1:9" s="92" customFormat="1" ht="11.25" customHeight="1" x14ac:dyDescent="0.25">
      <c r="A84" s="160"/>
      <c r="B84" s="403" t="s">
        <v>416</v>
      </c>
      <c r="C84" s="403"/>
      <c r="D84" s="403"/>
      <c r="E84" s="403"/>
      <c r="F84" s="160"/>
      <c r="G84" s="161" t="s">
        <v>415</v>
      </c>
    </row>
    <row r="85" spans="1:9" s="92" customFormat="1" ht="11.25" customHeight="1" x14ac:dyDescent="0.25">
      <c r="A85" s="160"/>
      <c r="B85" s="403" t="s">
        <v>413</v>
      </c>
      <c r="C85" s="403"/>
      <c r="D85" s="403"/>
      <c r="E85" s="403"/>
      <c r="F85" s="160"/>
      <c r="G85" s="161" t="s">
        <v>414</v>
      </c>
    </row>
    <row r="86" spans="1:9" s="92" customFormat="1" ht="11.25" customHeight="1" x14ac:dyDescent="0.25">
      <c r="A86" s="160"/>
      <c r="B86" s="404" t="s">
        <v>803</v>
      </c>
      <c r="C86" s="404"/>
      <c r="D86" s="404"/>
      <c r="E86" s="404"/>
      <c r="F86" s="160"/>
      <c r="G86" s="159" t="s">
        <v>414</v>
      </c>
    </row>
    <row r="87" spans="1:9" s="92" customFormat="1" ht="15" x14ac:dyDescent="0.25">
      <c r="A87" s="160"/>
      <c r="B87" s="404" t="s">
        <v>204</v>
      </c>
      <c r="C87" s="404"/>
      <c r="D87" s="404"/>
      <c r="E87" s="404"/>
      <c r="F87" s="160"/>
      <c r="G87" s="159"/>
    </row>
    <row r="88" spans="1:9" s="92" customFormat="1" ht="11.25" customHeight="1" x14ac:dyDescent="0.25">
      <c r="A88" s="160"/>
      <c r="B88" s="403" t="s">
        <v>802</v>
      </c>
      <c r="C88" s="403"/>
      <c r="D88" s="403"/>
      <c r="E88" s="403"/>
      <c r="F88" s="160"/>
      <c r="G88" s="161" t="s">
        <v>801</v>
      </c>
    </row>
    <row r="89" spans="1:9" s="92" customFormat="1" ht="11.25" customHeight="1" x14ac:dyDescent="0.25">
      <c r="A89" s="160"/>
      <c r="B89" s="403" t="s">
        <v>413</v>
      </c>
      <c r="C89" s="403"/>
      <c r="D89" s="403"/>
      <c r="E89" s="403"/>
      <c r="F89" s="160"/>
      <c r="G89" s="161" t="s">
        <v>800</v>
      </c>
    </row>
    <row r="90" spans="1:9" s="92" customFormat="1" ht="11.25" customHeight="1" x14ac:dyDescent="0.25">
      <c r="A90" s="160"/>
      <c r="B90" s="404" t="s">
        <v>412</v>
      </c>
      <c r="C90" s="404"/>
      <c r="D90" s="404"/>
      <c r="E90" s="404"/>
      <c r="F90" s="160"/>
      <c r="G90" s="159" t="s">
        <v>800</v>
      </c>
    </row>
    <row r="91" spans="1:9" s="92" customFormat="1" ht="23.25" customHeight="1" x14ac:dyDescent="0.25"/>
    <row r="92" spans="1:9" s="92" customFormat="1" ht="15" x14ac:dyDescent="0.25">
      <c r="E92" s="106"/>
    </row>
    <row r="93" spans="1:9" s="92" customFormat="1" ht="11.25" customHeight="1" x14ac:dyDescent="0.25">
      <c r="F93" s="158"/>
      <c r="G93" s="158"/>
      <c r="H93" s="158"/>
    </row>
  </sheetData>
  <mergeCells count="25">
    <mergeCell ref="B64:E64"/>
    <mergeCell ref="B89:E89"/>
    <mergeCell ref="B90:E90"/>
    <mergeCell ref="B86:E86"/>
    <mergeCell ref="A68:G68"/>
    <mergeCell ref="B83:E83"/>
    <mergeCell ref="B84:E84"/>
    <mergeCell ref="B85:E85"/>
    <mergeCell ref="B88:E88"/>
    <mergeCell ref="B65:E65"/>
    <mergeCell ref="B66:E66"/>
    <mergeCell ref="B67:E67"/>
    <mergeCell ref="B87:E87"/>
    <mergeCell ref="C4:G4"/>
    <mergeCell ref="B28:E28"/>
    <mergeCell ref="B29:E29"/>
    <mergeCell ref="A30:G30"/>
    <mergeCell ref="A49:G49"/>
    <mergeCell ref="B45:E45"/>
    <mergeCell ref="B46:E46"/>
    <mergeCell ref="B47:E47"/>
    <mergeCell ref="B48:E48"/>
    <mergeCell ref="A11:G11"/>
    <mergeCell ref="B26:E26"/>
    <mergeCell ref="B27:E27"/>
  </mergeCells>
  <pageMargins left="0.31496062874794001" right="0.31496062874794001" top="0.78740155696868896" bottom="0.31496062874794001" header="0.19685038924217199" footer="0.19685038924217199"/>
  <pageSetup paperSize="9" scale="78" fitToHeight="0" orientation="landscape" r:id="rId1"/>
  <headerFooter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I135"/>
  <sheetViews>
    <sheetView topLeftCell="A112" zoomScaleNormal="100" workbookViewId="0">
      <selection activeCell="A136" sqref="A136:XFD142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9.42578125" style="1" customWidth="1"/>
    <col min="8" max="8" width="10.140625" style="1" customWidth="1"/>
    <col min="9" max="9" width="11.85546875" style="1" customWidth="1"/>
    <col min="10" max="10" width="12.140625" style="1" customWidth="1"/>
    <col min="11" max="14" width="10.7109375" style="1" customWidth="1"/>
    <col min="15" max="16" width="11" style="1" customWidth="1"/>
    <col min="17" max="19" width="8.7109375" style="1" customWidth="1"/>
    <col min="20" max="23" width="50" style="2" hidden="1" customWidth="1"/>
    <col min="24" max="28" width="54.140625" style="2" hidden="1" customWidth="1"/>
    <col min="29" max="60" width="180.28515625" style="3" hidden="1" customWidth="1"/>
    <col min="61" max="65" width="52.140625" style="4" hidden="1" customWidth="1"/>
    <col min="66" max="77" width="130.28515625" style="4" hidden="1" customWidth="1"/>
    <col min="78" max="79" width="180.28515625" style="5" hidden="1" customWidth="1"/>
    <col min="80" max="82" width="34.140625" style="2" hidden="1" customWidth="1"/>
    <col min="83" max="86" width="103.28515625" style="6" hidden="1" customWidth="1"/>
    <col min="87" max="87" width="81.28515625" style="6" hidden="1" customWidth="1"/>
    <col min="88" max="16384" width="9.140625" style="1"/>
  </cols>
  <sheetData>
    <row r="1" spans="1:65" s="7" customFormat="1" ht="15" x14ac:dyDescent="0.25">
      <c r="A1" s="431" t="s">
        <v>0</v>
      </c>
      <c r="B1" s="431"/>
      <c r="C1" s="431"/>
      <c r="D1" s="75"/>
      <c r="E1" s="76"/>
      <c r="F1" s="76"/>
      <c r="G1" s="76"/>
      <c r="H1" s="75"/>
      <c r="I1" s="76"/>
      <c r="J1" s="76"/>
      <c r="K1" s="75"/>
      <c r="L1" s="76"/>
      <c r="M1" s="431" t="s">
        <v>1</v>
      </c>
      <c r="N1" s="431"/>
      <c r="O1" s="431"/>
      <c r="P1" s="431"/>
    </row>
    <row r="2" spans="1:65" s="7" customFormat="1" ht="11.25" customHeight="1" x14ac:dyDescent="0.25">
      <c r="A2" s="432"/>
      <c r="B2" s="432"/>
      <c r="C2" s="432"/>
      <c r="D2" s="432"/>
      <c r="E2" s="76"/>
      <c r="F2" s="76"/>
      <c r="G2" s="77"/>
      <c r="H2" s="77"/>
      <c r="I2" s="76"/>
      <c r="J2" s="77"/>
      <c r="K2" s="77"/>
      <c r="L2" s="433"/>
      <c r="M2" s="433"/>
      <c r="N2" s="433"/>
      <c r="O2" s="433"/>
      <c r="P2" s="433"/>
    </row>
    <row r="3" spans="1:65" s="7" customFormat="1" ht="11.25" customHeight="1" x14ac:dyDescent="0.25">
      <c r="A3" s="411"/>
      <c r="B3" s="411"/>
      <c r="C3" s="411"/>
      <c r="D3" s="411"/>
      <c r="E3" s="76"/>
      <c r="F3" s="76"/>
      <c r="G3" s="77"/>
      <c r="H3" s="77"/>
      <c r="I3" s="76"/>
      <c r="J3" s="77"/>
      <c r="K3" s="77"/>
      <c r="L3" s="411"/>
      <c r="M3" s="411"/>
      <c r="N3" s="411"/>
      <c r="O3" s="411"/>
      <c r="P3" s="411"/>
    </row>
    <row r="4" spans="1:65" s="7" customFormat="1" ht="15" x14ac:dyDescent="0.25">
      <c r="A4" s="76" t="s">
        <v>406</v>
      </c>
      <c r="B4" s="78"/>
      <c r="C4" s="79"/>
      <c r="D4" s="80"/>
      <c r="E4" s="76"/>
      <c r="F4" s="76"/>
      <c r="G4" s="76"/>
      <c r="H4" s="76"/>
      <c r="I4" s="76"/>
      <c r="J4" s="76"/>
      <c r="K4" s="76"/>
      <c r="L4" s="76"/>
      <c r="M4" s="76"/>
      <c r="N4" s="434" t="s">
        <v>407</v>
      </c>
      <c r="O4" s="434"/>
      <c r="P4" s="80"/>
      <c r="T4" s="2" t="s">
        <v>2</v>
      </c>
      <c r="U4" s="2" t="s">
        <v>2</v>
      </c>
      <c r="V4" s="2" t="s">
        <v>2</v>
      </c>
      <c r="W4" s="2" t="s">
        <v>2</v>
      </c>
      <c r="X4" s="2" t="s">
        <v>2</v>
      </c>
      <c r="Y4" s="2" t="s">
        <v>2</v>
      </c>
      <c r="Z4" s="2" t="s">
        <v>2</v>
      </c>
      <c r="AA4" s="2" t="s">
        <v>2</v>
      </c>
      <c r="AB4" s="2" t="s">
        <v>2</v>
      </c>
    </row>
    <row r="5" spans="1:65" s="7" customFormat="1" ht="11.25" customHeight="1" x14ac:dyDescent="0.25">
      <c r="A5" s="76" t="s">
        <v>3</v>
      </c>
      <c r="B5" s="81"/>
      <c r="C5" s="81"/>
      <c r="D5" s="81"/>
      <c r="E5" s="76"/>
      <c r="F5" s="76"/>
      <c r="G5" s="76"/>
      <c r="H5" s="76"/>
      <c r="I5" s="76"/>
      <c r="J5" s="76"/>
      <c r="K5" s="76"/>
      <c r="L5" s="76"/>
      <c r="M5" s="76"/>
      <c r="N5" s="81"/>
      <c r="O5" s="81"/>
      <c r="P5" s="80" t="s">
        <v>3</v>
      </c>
    </row>
    <row r="6" spans="1:65" s="7" customFormat="1" ht="11.25" customHeight="1" x14ac:dyDescent="0.25">
      <c r="A6" s="8"/>
      <c r="B6" s="11"/>
      <c r="C6" s="11"/>
      <c r="D6" s="11"/>
      <c r="E6" s="8"/>
      <c r="F6" s="8"/>
      <c r="G6" s="8"/>
      <c r="H6" s="8"/>
      <c r="I6" s="8"/>
      <c r="J6" s="8"/>
      <c r="K6" s="8"/>
      <c r="L6" s="8"/>
      <c r="M6" s="8"/>
      <c r="N6" s="11"/>
      <c r="O6" s="11"/>
      <c r="P6" s="12"/>
    </row>
    <row r="7" spans="1:65" s="7" customFormat="1" ht="11.25" customHeight="1" x14ac:dyDescent="0.25">
      <c r="A7" s="8"/>
      <c r="B7" s="8"/>
      <c r="C7" s="8"/>
      <c r="D7" s="8"/>
      <c r="E7" s="8"/>
      <c r="F7" s="8"/>
      <c r="G7" s="8"/>
      <c r="H7" s="8"/>
      <c r="I7" s="8"/>
      <c r="J7" s="9"/>
      <c r="K7" s="8"/>
      <c r="L7" s="8"/>
      <c r="M7" s="8"/>
      <c r="N7" s="8"/>
      <c r="O7" s="8"/>
      <c r="P7" s="8"/>
    </row>
    <row r="8" spans="1:65" s="7" customFormat="1" ht="81" customHeight="1" x14ac:dyDescent="0.25">
      <c r="A8" s="497" t="s">
        <v>4</v>
      </c>
      <c r="B8" s="497"/>
      <c r="C8" s="497"/>
      <c r="D8" s="497"/>
      <c r="E8" s="497"/>
      <c r="F8" s="497"/>
      <c r="G8" s="497"/>
      <c r="H8" s="497"/>
      <c r="I8" s="497"/>
      <c r="J8" s="497"/>
      <c r="K8" s="497"/>
      <c r="L8" s="497"/>
      <c r="M8" s="497"/>
      <c r="N8" s="497"/>
      <c r="O8" s="497"/>
      <c r="P8" s="497"/>
      <c r="AC8" s="13" t="s">
        <v>4</v>
      </c>
      <c r="AD8" s="13" t="s">
        <v>2</v>
      </c>
      <c r="AE8" s="13" t="s">
        <v>2</v>
      </c>
      <c r="AF8" s="13" t="s">
        <v>2</v>
      </c>
      <c r="AG8" s="13" t="s">
        <v>2</v>
      </c>
      <c r="AH8" s="13" t="s">
        <v>2</v>
      </c>
      <c r="AI8" s="13" t="s">
        <v>2</v>
      </c>
      <c r="AJ8" s="13" t="s">
        <v>2</v>
      </c>
      <c r="AK8" s="13" t="s">
        <v>2</v>
      </c>
      <c r="AL8" s="13" t="s">
        <v>2</v>
      </c>
      <c r="AM8" s="13" t="s">
        <v>2</v>
      </c>
      <c r="AN8" s="13" t="s">
        <v>2</v>
      </c>
      <c r="AO8" s="13" t="s">
        <v>2</v>
      </c>
      <c r="AP8" s="13" t="s">
        <v>2</v>
      </c>
      <c r="AQ8" s="13" t="s">
        <v>2</v>
      </c>
      <c r="AR8" s="13" t="s">
        <v>2</v>
      </c>
    </row>
    <row r="9" spans="1:65" s="7" customFormat="1" ht="15" x14ac:dyDescent="0.25">
      <c r="A9" s="406" t="s">
        <v>5</v>
      </c>
      <c r="B9" s="406"/>
      <c r="C9" s="406"/>
      <c r="D9" s="406"/>
      <c r="E9" s="406"/>
      <c r="F9" s="406"/>
      <c r="G9" s="406"/>
      <c r="H9" s="406"/>
      <c r="I9" s="406"/>
      <c r="J9" s="406"/>
      <c r="K9" s="406"/>
      <c r="L9" s="406"/>
      <c r="M9" s="406"/>
      <c r="N9" s="406"/>
      <c r="O9" s="406"/>
      <c r="P9" s="406"/>
    </row>
    <row r="10" spans="1:65" s="7" customFormat="1" ht="15" x14ac:dyDescent="0.25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</row>
    <row r="11" spans="1:65" s="7" customFormat="1" ht="28.5" customHeight="1" x14ac:dyDescent="0.25">
      <c r="A11" s="407" t="s">
        <v>388</v>
      </c>
      <c r="B11" s="408"/>
      <c r="C11" s="408"/>
      <c r="D11" s="408"/>
      <c r="E11" s="408"/>
      <c r="F11" s="408"/>
      <c r="G11" s="408"/>
      <c r="H11" s="408"/>
      <c r="I11" s="408"/>
      <c r="J11" s="408"/>
      <c r="K11" s="408"/>
      <c r="L11" s="408"/>
      <c r="M11" s="408"/>
      <c r="N11" s="408"/>
      <c r="O11" s="408"/>
      <c r="P11" s="408"/>
    </row>
    <row r="12" spans="1:65" s="7" customFormat="1" ht="21" customHeight="1" x14ac:dyDescent="0.25">
      <c r="A12" s="409" t="s">
        <v>6</v>
      </c>
      <c r="B12" s="409"/>
      <c r="C12" s="409"/>
      <c r="D12" s="409"/>
      <c r="E12" s="409"/>
      <c r="F12" s="409"/>
      <c r="G12" s="409"/>
      <c r="H12" s="409"/>
      <c r="I12" s="409"/>
      <c r="J12" s="409"/>
      <c r="K12" s="409"/>
      <c r="L12" s="409"/>
      <c r="M12" s="409"/>
      <c r="N12" s="409"/>
      <c r="O12" s="409"/>
      <c r="P12" s="409"/>
    </row>
    <row r="13" spans="1:65" s="7" customFormat="1" ht="27" customHeight="1" x14ac:dyDescent="0.25">
      <c r="A13" s="410" t="s">
        <v>389</v>
      </c>
      <c r="B13" s="405"/>
      <c r="C13" s="405"/>
      <c r="D13" s="405"/>
      <c r="E13" s="405"/>
      <c r="F13" s="405"/>
      <c r="G13" s="405"/>
      <c r="H13" s="405"/>
      <c r="I13" s="405"/>
      <c r="J13" s="405"/>
      <c r="K13" s="405"/>
      <c r="L13" s="405"/>
      <c r="M13" s="405"/>
      <c r="N13" s="405"/>
      <c r="O13" s="405"/>
      <c r="P13" s="405"/>
      <c r="AS13" s="13" t="s">
        <v>7</v>
      </c>
      <c r="AT13" s="13" t="s">
        <v>2</v>
      </c>
      <c r="AU13" s="13" t="s">
        <v>2</v>
      </c>
      <c r="AV13" s="13" t="s">
        <v>2</v>
      </c>
      <c r="AW13" s="13" t="s">
        <v>2</v>
      </c>
      <c r="AX13" s="13" t="s">
        <v>2</v>
      </c>
      <c r="AY13" s="13" t="s">
        <v>2</v>
      </c>
      <c r="AZ13" s="13" t="s">
        <v>2</v>
      </c>
      <c r="BA13" s="13" t="s">
        <v>2</v>
      </c>
      <c r="BB13" s="13" t="s">
        <v>2</v>
      </c>
      <c r="BC13" s="13" t="s">
        <v>2</v>
      </c>
      <c r="BD13" s="13" t="s">
        <v>2</v>
      </c>
      <c r="BE13" s="13" t="s">
        <v>2</v>
      </c>
      <c r="BF13" s="13" t="s">
        <v>2</v>
      </c>
      <c r="BG13" s="13" t="s">
        <v>2</v>
      </c>
      <c r="BH13" s="13" t="s">
        <v>2</v>
      </c>
    </row>
    <row r="14" spans="1:65" s="7" customFormat="1" ht="15.75" customHeight="1" x14ac:dyDescent="0.25">
      <c r="A14" s="409" t="s">
        <v>8</v>
      </c>
      <c r="B14" s="409"/>
      <c r="C14" s="409"/>
      <c r="D14" s="409"/>
      <c r="E14" s="409"/>
      <c r="F14" s="409"/>
      <c r="G14" s="409"/>
      <c r="H14" s="409"/>
      <c r="I14" s="409"/>
      <c r="J14" s="409"/>
      <c r="K14" s="409"/>
      <c r="L14" s="409"/>
      <c r="M14" s="409"/>
      <c r="N14" s="409"/>
      <c r="O14" s="409"/>
      <c r="P14" s="409"/>
    </row>
    <row r="15" spans="1:65" s="7" customFormat="1" ht="15" x14ac:dyDescent="0.25">
      <c r="A15" s="8"/>
      <c r="B15" s="15" t="s">
        <v>9</v>
      </c>
      <c r="C15" s="418"/>
      <c r="D15" s="418"/>
      <c r="E15" s="418"/>
      <c r="F15" s="418"/>
      <c r="G15" s="418"/>
      <c r="H15" s="16"/>
      <c r="I15" s="16"/>
      <c r="J15" s="16"/>
      <c r="K15" s="16"/>
      <c r="L15" s="16"/>
      <c r="M15" s="16"/>
      <c r="N15" s="16"/>
      <c r="O15" s="8"/>
      <c r="P15" s="8"/>
      <c r="BI15" s="17" t="s">
        <v>2</v>
      </c>
      <c r="BJ15" s="17" t="s">
        <v>2</v>
      </c>
      <c r="BK15" s="17" t="s">
        <v>2</v>
      </c>
      <c r="BL15" s="17" t="s">
        <v>2</v>
      </c>
      <c r="BM15" s="17" t="s">
        <v>2</v>
      </c>
    </row>
    <row r="16" spans="1:65" s="7" customFormat="1" ht="12.75" customHeight="1" x14ac:dyDescent="0.25">
      <c r="B16" s="18" t="s">
        <v>10</v>
      </c>
      <c r="C16" s="18"/>
      <c r="D16" s="19"/>
      <c r="E16" s="498">
        <v>1032.4970000000001</v>
      </c>
      <c r="F16" s="21" t="s">
        <v>11</v>
      </c>
      <c r="H16" s="18"/>
      <c r="I16" s="18"/>
      <c r="J16" s="18"/>
      <c r="K16" s="18"/>
      <c r="L16" s="18"/>
      <c r="M16" s="22"/>
      <c r="N16" s="18"/>
    </row>
    <row r="17" spans="1:80" s="7" customFormat="1" ht="12.75" customHeight="1" x14ac:dyDescent="0.25">
      <c r="B17" s="18" t="s">
        <v>12</v>
      </c>
      <c r="D17" s="19"/>
      <c r="E17" s="20">
        <v>999.79700000000003</v>
      </c>
      <c r="F17" s="21" t="s">
        <v>11</v>
      </c>
      <c r="H17" s="18"/>
      <c r="I17" s="18"/>
      <c r="J17" s="18"/>
      <c r="K17" s="18"/>
      <c r="L17" s="18"/>
      <c r="M17" s="22"/>
      <c r="N17" s="18"/>
    </row>
    <row r="18" spans="1:80" s="7" customFormat="1" ht="12.75" customHeight="1" x14ac:dyDescent="0.25">
      <c r="B18" s="18" t="s">
        <v>13</v>
      </c>
      <c r="D18" s="19"/>
      <c r="E18" s="20">
        <v>32.700000000000003</v>
      </c>
      <c r="F18" s="21" t="s">
        <v>11</v>
      </c>
      <c r="H18" s="18"/>
      <c r="I18" s="18"/>
      <c r="J18" s="18"/>
      <c r="K18" s="18"/>
      <c r="L18" s="18"/>
      <c r="M18" s="22"/>
      <c r="N18" s="18"/>
    </row>
    <row r="19" spans="1:80" s="7" customFormat="1" ht="12.75" customHeight="1" x14ac:dyDescent="0.25">
      <c r="B19" s="18" t="s">
        <v>14</v>
      </c>
      <c r="C19" s="18"/>
      <c r="D19" s="19"/>
      <c r="E19" s="20">
        <v>211.72200000000001</v>
      </c>
      <c r="F19" s="21" t="s">
        <v>11</v>
      </c>
      <c r="H19" s="18"/>
      <c r="J19" s="18"/>
      <c r="K19" s="18"/>
      <c r="L19" s="18"/>
      <c r="M19" s="9"/>
      <c r="N19" s="23"/>
    </row>
    <row r="20" spans="1:80" s="7" customFormat="1" ht="12.75" customHeight="1" x14ac:dyDescent="0.25">
      <c r="B20" s="18" t="s">
        <v>15</v>
      </c>
      <c r="C20" s="18"/>
      <c r="D20" s="10"/>
      <c r="E20" s="24">
        <v>208.73</v>
      </c>
      <c r="F20" s="21" t="s">
        <v>16</v>
      </c>
      <c r="H20" s="18"/>
      <c r="J20" s="18"/>
      <c r="K20" s="18"/>
      <c r="L20" s="18"/>
      <c r="M20" s="25"/>
      <c r="N20" s="21"/>
    </row>
    <row r="21" spans="1:80" s="7" customFormat="1" ht="12.75" customHeight="1" x14ac:dyDescent="0.25">
      <c r="B21" s="18" t="s">
        <v>17</v>
      </c>
      <c r="C21" s="18"/>
      <c r="D21" s="10"/>
      <c r="E21" s="24">
        <v>53.86</v>
      </c>
      <c r="F21" s="21" t="s">
        <v>16</v>
      </c>
      <c r="H21" s="18"/>
      <c r="J21" s="18"/>
      <c r="K21" s="18"/>
      <c r="L21" s="18"/>
      <c r="M21" s="25"/>
      <c r="N21" s="21"/>
    </row>
    <row r="22" spans="1:80" s="7" customFormat="1" ht="15" x14ac:dyDescent="0.25">
      <c r="A22" s="8"/>
      <c r="B22" s="15" t="s">
        <v>18</v>
      </c>
      <c r="C22" s="15"/>
      <c r="D22" s="8"/>
      <c r="E22" s="419" t="s">
        <v>19</v>
      </c>
      <c r="F22" s="419"/>
      <c r="G22" s="419"/>
      <c r="H22" s="419"/>
      <c r="I22" s="419"/>
      <c r="J22" s="419"/>
      <c r="K22" s="419"/>
      <c r="L22" s="419"/>
      <c r="M22" s="419"/>
      <c r="N22" s="419"/>
      <c r="O22" s="419"/>
      <c r="P22" s="419"/>
      <c r="BN22" s="17" t="s">
        <v>19</v>
      </c>
      <c r="BO22" s="17" t="s">
        <v>2</v>
      </c>
      <c r="BP22" s="17" t="s">
        <v>2</v>
      </c>
      <c r="BQ22" s="17" t="s">
        <v>2</v>
      </c>
      <c r="BR22" s="17" t="s">
        <v>2</v>
      </c>
      <c r="BS22" s="17" t="s">
        <v>2</v>
      </c>
      <c r="BT22" s="17" t="s">
        <v>2</v>
      </c>
      <c r="BU22" s="17" t="s">
        <v>2</v>
      </c>
      <c r="BV22" s="17" t="s">
        <v>2</v>
      </c>
      <c r="BW22" s="17" t="s">
        <v>2</v>
      </c>
      <c r="BX22" s="17" t="s">
        <v>2</v>
      </c>
      <c r="BY22" s="17" t="s">
        <v>2</v>
      </c>
    </row>
    <row r="23" spans="1:80" s="7" customFormat="1" ht="12.75" customHeight="1" x14ac:dyDescent="0.25">
      <c r="A23" s="15"/>
      <c r="B23" s="15"/>
      <c r="C23" s="8"/>
      <c r="D23" s="15"/>
      <c r="E23" s="26"/>
      <c r="F23" s="27"/>
      <c r="G23" s="28"/>
      <c r="H23" s="28"/>
      <c r="I23" s="15"/>
      <c r="J23" s="15"/>
      <c r="K23" s="15"/>
      <c r="L23" s="29"/>
      <c r="M23" s="15"/>
      <c r="N23" s="8"/>
      <c r="O23" s="8"/>
      <c r="P23" s="8"/>
    </row>
    <row r="24" spans="1:80" s="7" customFormat="1" ht="36" customHeight="1" x14ac:dyDescent="0.25">
      <c r="A24" s="420" t="s">
        <v>20</v>
      </c>
      <c r="B24" s="420" t="s">
        <v>21</v>
      </c>
      <c r="C24" s="420" t="s">
        <v>22</v>
      </c>
      <c r="D24" s="420"/>
      <c r="E24" s="420"/>
      <c r="F24" s="420" t="s">
        <v>23</v>
      </c>
      <c r="G24" s="421" t="s">
        <v>24</v>
      </c>
      <c r="H24" s="422"/>
      <c r="I24" s="420" t="s">
        <v>25</v>
      </c>
      <c r="J24" s="420"/>
      <c r="K24" s="420"/>
      <c r="L24" s="420"/>
      <c r="M24" s="420"/>
      <c r="N24" s="420"/>
      <c r="O24" s="420" t="s">
        <v>26</v>
      </c>
      <c r="P24" s="420" t="s">
        <v>27</v>
      </c>
    </row>
    <row r="25" spans="1:80" s="7" customFormat="1" ht="36.75" customHeight="1" x14ac:dyDescent="0.25">
      <c r="A25" s="420"/>
      <c r="B25" s="420"/>
      <c r="C25" s="420"/>
      <c r="D25" s="420"/>
      <c r="E25" s="420"/>
      <c r="F25" s="420"/>
      <c r="G25" s="423" t="s">
        <v>28</v>
      </c>
      <c r="H25" s="423" t="s">
        <v>29</v>
      </c>
      <c r="I25" s="420" t="s">
        <v>28</v>
      </c>
      <c r="J25" s="420" t="s">
        <v>30</v>
      </c>
      <c r="K25" s="412" t="s">
        <v>31</v>
      </c>
      <c r="L25" s="412"/>
      <c r="M25" s="412"/>
      <c r="N25" s="412"/>
      <c r="O25" s="420"/>
      <c r="P25" s="420"/>
    </row>
    <row r="26" spans="1:80" s="7" customFormat="1" ht="15" x14ac:dyDescent="0.25">
      <c r="A26" s="420"/>
      <c r="B26" s="420"/>
      <c r="C26" s="420"/>
      <c r="D26" s="420"/>
      <c r="E26" s="420"/>
      <c r="F26" s="420"/>
      <c r="G26" s="424"/>
      <c r="H26" s="424"/>
      <c r="I26" s="420"/>
      <c r="J26" s="420"/>
      <c r="K26" s="31" t="s">
        <v>32</v>
      </c>
      <c r="L26" s="31" t="s">
        <v>33</v>
      </c>
      <c r="M26" s="31" t="s">
        <v>34</v>
      </c>
      <c r="N26" s="31" t="s">
        <v>35</v>
      </c>
      <c r="O26" s="420"/>
      <c r="P26" s="420"/>
    </row>
    <row r="27" spans="1:80" s="7" customFormat="1" ht="15" x14ac:dyDescent="0.25">
      <c r="A27" s="30">
        <v>1</v>
      </c>
      <c r="B27" s="30">
        <v>2</v>
      </c>
      <c r="C27" s="412">
        <v>3</v>
      </c>
      <c r="D27" s="412"/>
      <c r="E27" s="412"/>
      <c r="F27" s="30">
        <v>4</v>
      </c>
      <c r="G27" s="30">
        <v>5</v>
      </c>
      <c r="H27" s="30">
        <v>6</v>
      </c>
      <c r="I27" s="30">
        <v>7</v>
      </c>
      <c r="J27" s="30">
        <v>8</v>
      </c>
      <c r="K27" s="30">
        <v>9</v>
      </c>
      <c r="L27" s="30">
        <v>10</v>
      </c>
      <c r="M27" s="30">
        <v>11</v>
      </c>
      <c r="N27" s="30">
        <v>12</v>
      </c>
      <c r="O27" s="30">
        <v>13</v>
      </c>
      <c r="P27" s="30">
        <v>14</v>
      </c>
    </row>
    <row r="28" spans="1:80" s="7" customFormat="1" ht="15" x14ac:dyDescent="0.25">
      <c r="A28" s="413" t="s">
        <v>522</v>
      </c>
      <c r="B28" s="413"/>
      <c r="C28" s="413"/>
      <c r="D28" s="413"/>
      <c r="E28" s="413"/>
      <c r="F28" s="413"/>
      <c r="G28" s="413"/>
      <c r="H28" s="413"/>
      <c r="I28" s="413"/>
      <c r="J28" s="413"/>
      <c r="K28" s="413"/>
      <c r="L28" s="413"/>
      <c r="M28" s="413"/>
      <c r="N28" s="413"/>
      <c r="O28" s="413"/>
      <c r="P28" s="413"/>
      <c r="BZ28" s="32" t="s">
        <v>36</v>
      </c>
    </row>
    <row r="29" spans="1:80" s="7" customFormat="1" ht="15" x14ac:dyDescent="0.25">
      <c r="A29" s="414" t="s">
        <v>37</v>
      </c>
      <c r="B29" s="414"/>
      <c r="C29" s="414"/>
      <c r="D29" s="414"/>
      <c r="E29" s="414"/>
      <c r="F29" s="414"/>
      <c r="G29" s="414"/>
      <c r="H29" s="414"/>
      <c r="I29" s="414"/>
      <c r="J29" s="414"/>
      <c r="K29" s="414"/>
      <c r="L29" s="414"/>
      <c r="M29" s="414"/>
      <c r="N29" s="414"/>
      <c r="O29" s="414"/>
      <c r="P29" s="414"/>
      <c r="BZ29" s="32"/>
      <c r="CA29" s="33" t="s">
        <v>37</v>
      </c>
    </row>
    <row r="30" spans="1:80" s="7" customFormat="1" ht="33.75" x14ac:dyDescent="0.25">
      <c r="A30" s="34" t="s">
        <v>38</v>
      </c>
      <c r="B30" s="35" t="s">
        <v>39</v>
      </c>
      <c r="C30" s="415" t="s">
        <v>40</v>
      </c>
      <c r="D30" s="416"/>
      <c r="E30" s="417"/>
      <c r="F30" s="34" t="s">
        <v>41</v>
      </c>
      <c r="G30" s="36"/>
      <c r="H30" s="37">
        <v>12</v>
      </c>
      <c r="I30" s="38">
        <v>998.82</v>
      </c>
      <c r="J30" s="38">
        <v>21119.43</v>
      </c>
      <c r="K30" s="38">
        <v>4483.8</v>
      </c>
      <c r="L30" s="38">
        <v>9899.23</v>
      </c>
      <c r="M30" s="38">
        <v>6736.4</v>
      </c>
      <c r="N30" s="39"/>
      <c r="O30" s="40">
        <v>6.34</v>
      </c>
      <c r="P30" s="40">
        <v>6.91</v>
      </c>
      <c r="BZ30" s="32"/>
      <c r="CA30" s="33"/>
      <c r="CB30" s="2" t="s">
        <v>40</v>
      </c>
    </row>
    <row r="31" spans="1:80" s="7" customFormat="1" ht="33.75" x14ac:dyDescent="0.25">
      <c r="A31" s="34" t="s">
        <v>42</v>
      </c>
      <c r="B31" s="35" t="s">
        <v>43</v>
      </c>
      <c r="C31" s="415" t="s">
        <v>44</v>
      </c>
      <c r="D31" s="416"/>
      <c r="E31" s="417"/>
      <c r="F31" s="34" t="s">
        <v>41</v>
      </c>
      <c r="G31" s="36"/>
      <c r="H31" s="37">
        <v>7</v>
      </c>
      <c r="I31" s="38">
        <v>276.10000000000002</v>
      </c>
      <c r="J31" s="38">
        <v>3297.46</v>
      </c>
      <c r="K31" s="38">
        <v>1486.11</v>
      </c>
      <c r="L31" s="40">
        <v>833.13</v>
      </c>
      <c r="M31" s="40">
        <v>978.22</v>
      </c>
      <c r="N31" s="39"/>
      <c r="O31" s="41">
        <v>2.1</v>
      </c>
      <c r="P31" s="40">
        <v>1.18</v>
      </c>
      <c r="BZ31" s="32"/>
      <c r="CA31" s="33"/>
      <c r="CB31" s="2" t="s">
        <v>44</v>
      </c>
    </row>
    <row r="32" spans="1:80" s="7" customFormat="1" ht="33.75" x14ac:dyDescent="0.25">
      <c r="A32" s="34" t="s">
        <v>45</v>
      </c>
      <c r="B32" s="35" t="s">
        <v>46</v>
      </c>
      <c r="C32" s="415" t="s">
        <v>47</v>
      </c>
      <c r="D32" s="416"/>
      <c r="E32" s="417"/>
      <c r="F32" s="34" t="s">
        <v>41</v>
      </c>
      <c r="G32" s="36"/>
      <c r="H32" s="37">
        <v>2</v>
      </c>
      <c r="I32" s="38">
        <v>325.64999999999998</v>
      </c>
      <c r="J32" s="38">
        <v>1100.98</v>
      </c>
      <c r="K32" s="40">
        <v>509.52</v>
      </c>
      <c r="L32" s="40">
        <v>272.04000000000002</v>
      </c>
      <c r="M32" s="40">
        <v>319.42</v>
      </c>
      <c r="N32" s="39"/>
      <c r="O32" s="40">
        <v>0.72</v>
      </c>
      <c r="P32" s="40">
        <v>0.38</v>
      </c>
      <c r="BZ32" s="32"/>
      <c r="CA32" s="33"/>
      <c r="CB32" s="2" t="s">
        <v>47</v>
      </c>
    </row>
    <row r="33" spans="1:82" s="7" customFormat="1" ht="15" x14ac:dyDescent="0.25">
      <c r="A33" s="414" t="s">
        <v>48</v>
      </c>
      <c r="B33" s="414"/>
      <c r="C33" s="414"/>
      <c r="D33" s="414"/>
      <c r="E33" s="414"/>
      <c r="F33" s="414"/>
      <c r="G33" s="414"/>
      <c r="H33" s="414"/>
      <c r="I33" s="414"/>
      <c r="J33" s="414"/>
      <c r="K33" s="414"/>
      <c r="L33" s="414"/>
      <c r="M33" s="414"/>
      <c r="N33" s="414"/>
      <c r="O33" s="414"/>
      <c r="P33" s="414"/>
      <c r="BZ33" s="32"/>
      <c r="CA33" s="33" t="s">
        <v>48</v>
      </c>
    </row>
    <row r="34" spans="1:82" s="7" customFormat="1" ht="45" x14ac:dyDescent="0.25">
      <c r="A34" s="34" t="s">
        <v>49</v>
      </c>
      <c r="B34" s="35" t="s">
        <v>50</v>
      </c>
      <c r="C34" s="415" t="s">
        <v>51</v>
      </c>
      <c r="D34" s="416"/>
      <c r="E34" s="417"/>
      <c r="F34" s="34" t="s">
        <v>52</v>
      </c>
      <c r="G34" s="36"/>
      <c r="H34" s="42">
        <v>0.32400000000000001</v>
      </c>
      <c r="I34" s="38">
        <v>19749.400000000001</v>
      </c>
      <c r="J34" s="38">
        <v>7617.87</v>
      </c>
      <c r="K34" s="38">
        <v>6779.59</v>
      </c>
      <c r="L34" s="40">
        <v>146.71</v>
      </c>
      <c r="M34" s="40">
        <v>64.680000000000007</v>
      </c>
      <c r="N34" s="40">
        <v>626.89</v>
      </c>
      <c r="O34" s="40">
        <v>8.24</v>
      </c>
      <c r="P34" s="40">
        <v>0.08</v>
      </c>
      <c r="BZ34" s="32"/>
      <c r="CA34" s="33"/>
      <c r="CB34" s="2" t="s">
        <v>51</v>
      </c>
    </row>
    <row r="35" spans="1:82" s="7" customFormat="1" ht="22.5" x14ac:dyDescent="0.25">
      <c r="A35" s="34" t="s">
        <v>55</v>
      </c>
      <c r="B35" s="35" t="s">
        <v>56</v>
      </c>
      <c r="C35" s="415" t="s">
        <v>57</v>
      </c>
      <c r="D35" s="416"/>
      <c r="E35" s="417"/>
      <c r="F35" s="34" t="s">
        <v>53</v>
      </c>
      <c r="G35" s="36"/>
      <c r="H35" s="42">
        <v>6.5000000000000002E-2</v>
      </c>
      <c r="I35" s="38">
        <v>121081.65</v>
      </c>
      <c r="J35" s="38">
        <v>7870.31</v>
      </c>
      <c r="K35" s="39"/>
      <c r="L35" s="39"/>
      <c r="M35" s="39"/>
      <c r="N35" s="38">
        <v>7870.31</v>
      </c>
      <c r="O35" s="44">
        <v>0</v>
      </c>
      <c r="P35" s="44">
        <v>0</v>
      </c>
      <c r="BZ35" s="32"/>
      <c r="CA35" s="33"/>
      <c r="CB35" s="2" t="s">
        <v>57</v>
      </c>
      <c r="CD35" s="43"/>
    </row>
    <row r="36" spans="1:82" s="7" customFormat="1" ht="15" x14ac:dyDescent="0.25">
      <c r="A36" s="414" t="s">
        <v>58</v>
      </c>
      <c r="B36" s="414"/>
      <c r="C36" s="414"/>
      <c r="D36" s="414"/>
      <c r="E36" s="414"/>
      <c r="F36" s="414"/>
      <c r="G36" s="414"/>
      <c r="H36" s="414"/>
      <c r="I36" s="414"/>
      <c r="J36" s="414"/>
      <c r="K36" s="414"/>
      <c r="L36" s="414"/>
      <c r="M36" s="414"/>
      <c r="N36" s="414"/>
      <c r="O36" s="414"/>
      <c r="P36" s="414"/>
      <c r="BZ36" s="32"/>
      <c r="CA36" s="33" t="s">
        <v>58</v>
      </c>
      <c r="CD36" s="43"/>
    </row>
    <row r="37" spans="1:82" s="7" customFormat="1" ht="33.75" x14ac:dyDescent="0.25">
      <c r="A37" s="34" t="s">
        <v>59</v>
      </c>
      <c r="B37" s="35" t="s">
        <v>60</v>
      </c>
      <c r="C37" s="415" t="s">
        <v>61</v>
      </c>
      <c r="D37" s="416"/>
      <c r="E37" s="417"/>
      <c r="F37" s="34" t="s">
        <v>41</v>
      </c>
      <c r="G37" s="36"/>
      <c r="H37" s="37">
        <v>7</v>
      </c>
      <c r="I37" s="38">
        <v>4710.42</v>
      </c>
      <c r="J37" s="38">
        <v>46236.1</v>
      </c>
      <c r="K37" s="38">
        <v>19705.71</v>
      </c>
      <c r="L37" s="38">
        <v>19144.759999999998</v>
      </c>
      <c r="M37" s="38">
        <v>6788.08</v>
      </c>
      <c r="N37" s="40">
        <v>597.54999999999995</v>
      </c>
      <c r="O37" s="41">
        <v>25.7</v>
      </c>
      <c r="P37" s="40">
        <v>7.31</v>
      </c>
      <c r="BZ37" s="32"/>
      <c r="CA37" s="33"/>
      <c r="CB37" s="2" t="s">
        <v>61</v>
      </c>
      <c r="CD37" s="43"/>
    </row>
    <row r="38" spans="1:82" s="7" customFormat="1" ht="33.75" x14ac:dyDescent="0.25">
      <c r="A38" s="73" t="s">
        <v>247</v>
      </c>
      <c r="B38" s="35" t="s">
        <v>63</v>
      </c>
      <c r="C38" s="415" t="s">
        <v>64</v>
      </c>
      <c r="D38" s="416"/>
      <c r="E38" s="417"/>
      <c r="F38" s="34" t="s">
        <v>65</v>
      </c>
      <c r="G38" s="36"/>
      <c r="H38" s="45">
        <v>3.29</v>
      </c>
      <c r="I38" s="38">
        <v>35116.15</v>
      </c>
      <c r="J38" s="38">
        <v>115532.13</v>
      </c>
      <c r="K38" s="39"/>
      <c r="L38" s="39"/>
      <c r="M38" s="39"/>
      <c r="N38" s="38">
        <v>115532.13</v>
      </c>
      <c r="O38" s="44">
        <v>0</v>
      </c>
      <c r="P38" s="44">
        <v>0</v>
      </c>
      <c r="BZ38" s="32"/>
      <c r="CA38" s="33"/>
      <c r="CB38" s="2" t="s">
        <v>64</v>
      </c>
      <c r="CD38" s="43"/>
    </row>
    <row r="39" spans="1:82" s="7" customFormat="1" ht="33.75" x14ac:dyDescent="0.25">
      <c r="A39" s="73" t="s">
        <v>62</v>
      </c>
      <c r="B39" s="35" t="s">
        <v>67</v>
      </c>
      <c r="C39" s="415" t="s">
        <v>68</v>
      </c>
      <c r="D39" s="416"/>
      <c r="E39" s="417"/>
      <c r="F39" s="34" t="s">
        <v>41</v>
      </c>
      <c r="G39" s="36"/>
      <c r="H39" s="37">
        <v>1</v>
      </c>
      <c r="I39" s="38">
        <v>9999.26</v>
      </c>
      <c r="J39" s="38">
        <v>14216.77</v>
      </c>
      <c r="K39" s="38">
        <v>5501.41</v>
      </c>
      <c r="L39" s="38">
        <v>6395.27</v>
      </c>
      <c r="M39" s="38">
        <v>2234.73</v>
      </c>
      <c r="N39" s="40">
        <v>85.36</v>
      </c>
      <c r="O39" s="40">
        <v>7.18</v>
      </c>
      <c r="P39" s="41">
        <v>2.4</v>
      </c>
      <c r="BZ39" s="32"/>
      <c r="CA39" s="33"/>
      <c r="CB39" s="2" t="s">
        <v>68</v>
      </c>
      <c r="CD39" s="43"/>
    </row>
    <row r="40" spans="1:82" s="7" customFormat="1" ht="15" x14ac:dyDescent="0.25">
      <c r="A40" s="73" t="s">
        <v>66</v>
      </c>
      <c r="B40" s="35" t="s">
        <v>70</v>
      </c>
      <c r="C40" s="415" t="s">
        <v>71</v>
      </c>
      <c r="D40" s="416"/>
      <c r="E40" s="417"/>
      <c r="F40" s="34" t="s">
        <v>41</v>
      </c>
      <c r="G40" s="36"/>
      <c r="H40" s="37">
        <v>1</v>
      </c>
      <c r="I40" s="38">
        <v>1755.96</v>
      </c>
      <c r="J40" s="38">
        <v>1755.96</v>
      </c>
      <c r="K40" s="39"/>
      <c r="L40" s="39"/>
      <c r="M40" s="39"/>
      <c r="N40" s="38">
        <v>1755.96</v>
      </c>
      <c r="O40" s="44">
        <v>0</v>
      </c>
      <c r="P40" s="44">
        <v>0</v>
      </c>
      <c r="BZ40" s="32"/>
      <c r="CA40" s="33"/>
      <c r="CB40" s="2" t="s">
        <v>71</v>
      </c>
      <c r="CD40" s="43"/>
    </row>
    <row r="41" spans="1:82" s="7" customFormat="1" ht="33.75" x14ac:dyDescent="0.25">
      <c r="A41" s="73" t="s">
        <v>254</v>
      </c>
      <c r="B41" s="35" t="s">
        <v>63</v>
      </c>
      <c r="C41" s="415" t="s">
        <v>64</v>
      </c>
      <c r="D41" s="416"/>
      <c r="E41" s="417"/>
      <c r="F41" s="34" t="s">
        <v>65</v>
      </c>
      <c r="G41" s="36"/>
      <c r="H41" s="45">
        <v>0.94</v>
      </c>
      <c r="I41" s="38">
        <v>35116.15</v>
      </c>
      <c r="J41" s="38">
        <v>33009.18</v>
      </c>
      <c r="K41" s="39"/>
      <c r="L41" s="39"/>
      <c r="M41" s="39"/>
      <c r="N41" s="38">
        <v>33009.18</v>
      </c>
      <c r="O41" s="44">
        <v>0</v>
      </c>
      <c r="P41" s="44">
        <v>0</v>
      </c>
      <c r="BZ41" s="32"/>
      <c r="CA41" s="33"/>
      <c r="CB41" s="2" t="s">
        <v>64</v>
      </c>
      <c r="CD41" s="43"/>
    </row>
    <row r="42" spans="1:82" s="7" customFormat="1" ht="33.75" x14ac:dyDescent="0.25">
      <c r="A42" s="73" t="s">
        <v>69</v>
      </c>
      <c r="B42" s="35" t="s">
        <v>74</v>
      </c>
      <c r="C42" s="415" t="s">
        <v>75</v>
      </c>
      <c r="D42" s="416"/>
      <c r="E42" s="417"/>
      <c r="F42" s="34" t="s">
        <v>41</v>
      </c>
      <c r="G42" s="36"/>
      <c r="H42" s="37">
        <v>1</v>
      </c>
      <c r="I42" s="38">
        <v>15617.09</v>
      </c>
      <c r="J42" s="38">
        <v>22314.95</v>
      </c>
      <c r="K42" s="38">
        <v>8279.7099999999991</v>
      </c>
      <c r="L42" s="38">
        <v>10358.36</v>
      </c>
      <c r="M42" s="38">
        <v>3591.52</v>
      </c>
      <c r="N42" s="40">
        <v>85.36</v>
      </c>
      <c r="O42" s="41">
        <v>10.8</v>
      </c>
      <c r="P42" s="40">
        <v>3.85</v>
      </c>
      <c r="BZ42" s="32"/>
      <c r="CA42" s="33"/>
      <c r="CB42" s="2" t="s">
        <v>75</v>
      </c>
      <c r="CD42" s="43"/>
    </row>
    <row r="43" spans="1:82" s="7" customFormat="1" ht="15" x14ac:dyDescent="0.25">
      <c r="A43" s="73" t="s">
        <v>72</v>
      </c>
      <c r="B43" s="35" t="s">
        <v>70</v>
      </c>
      <c r="C43" s="415" t="s">
        <v>71</v>
      </c>
      <c r="D43" s="416"/>
      <c r="E43" s="417"/>
      <c r="F43" s="34" t="s">
        <v>41</v>
      </c>
      <c r="G43" s="36"/>
      <c r="H43" s="37">
        <v>2</v>
      </c>
      <c r="I43" s="38">
        <v>1755.96</v>
      </c>
      <c r="J43" s="38">
        <v>3511.92</v>
      </c>
      <c r="K43" s="39"/>
      <c r="L43" s="39"/>
      <c r="M43" s="39"/>
      <c r="N43" s="38">
        <v>3511.92</v>
      </c>
      <c r="O43" s="44">
        <v>0</v>
      </c>
      <c r="P43" s="44">
        <v>0</v>
      </c>
      <c r="BZ43" s="32"/>
      <c r="CA43" s="33"/>
      <c r="CB43" s="2" t="s">
        <v>71</v>
      </c>
      <c r="CD43" s="43"/>
    </row>
    <row r="44" spans="1:82" s="7" customFormat="1" ht="33.75" x14ac:dyDescent="0.25">
      <c r="A44" s="73" t="s">
        <v>73</v>
      </c>
      <c r="B44" s="35" t="s">
        <v>63</v>
      </c>
      <c r="C44" s="415" t="s">
        <v>64</v>
      </c>
      <c r="D44" s="416"/>
      <c r="E44" s="417"/>
      <c r="F44" s="34" t="s">
        <v>65</v>
      </c>
      <c r="G44" s="36"/>
      <c r="H44" s="45">
        <v>1.41</v>
      </c>
      <c r="I44" s="38">
        <v>35116.15</v>
      </c>
      <c r="J44" s="38">
        <v>49513.77</v>
      </c>
      <c r="K44" s="39"/>
      <c r="L44" s="39"/>
      <c r="M44" s="39"/>
      <c r="N44" s="38">
        <v>49513.77</v>
      </c>
      <c r="O44" s="44">
        <v>0</v>
      </c>
      <c r="P44" s="44">
        <v>0</v>
      </c>
      <c r="BZ44" s="32"/>
      <c r="CA44" s="33"/>
      <c r="CB44" s="2" t="s">
        <v>64</v>
      </c>
      <c r="CD44" s="43"/>
    </row>
    <row r="45" spans="1:82" s="7" customFormat="1" ht="15" x14ac:dyDescent="0.25">
      <c r="A45" s="414" t="s">
        <v>78</v>
      </c>
      <c r="B45" s="414"/>
      <c r="C45" s="414"/>
      <c r="D45" s="414"/>
      <c r="E45" s="414"/>
      <c r="F45" s="414"/>
      <c r="G45" s="414"/>
      <c r="H45" s="414"/>
      <c r="I45" s="414"/>
      <c r="J45" s="414"/>
      <c r="K45" s="414"/>
      <c r="L45" s="414"/>
      <c r="M45" s="414"/>
      <c r="N45" s="414"/>
      <c r="O45" s="414"/>
      <c r="P45" s="414"/>
      <c r="BZ45" s="32"/>
      <c r="CA45" s="33" t="s">
        <v>78</v>
      </c>
      <c r="CD45" s="43"/>
    </row>
    <row r="46" spans="1:82" s="7" customFormat="1" ht="45" x14ac:dyDescent="0.25">
      <c r="A46" s="73" t="s">
        <v>265</v>
      </c>
      <c r="B46" s="35" t="s">
        <v>80</v>
      </c>
      <c r="C46" s="415" t="s">
        <v>81</v>
      </c>
      <c r="D46" s="416"/>
      <c r="E46" s="417"/>
      <c r="F46" s="34" t="s">
        <v>82</v>
      </c>
      <c r="G46" s="36"/>
      <c r="H46" s="42">
        <v>0.22500000000000001</v>
      </c>
      <c r="I46" s="38">
        <v>93247.14</v>
      </c>
      <c r="J46" s="38">
        <v>30824.63</v>
      </c>
      <c r="K46" s="38">
        <v>20917.71</v>
      </c>
      <c r="L46" s="38">
        <v>4259.01</v>
      </c>
      <c r="M46" s="38">
        <v>5647.91</v>
      </c>
      <c r="N46" s="39"/>
      <c r="O46" s="40">
        <v>25.68</v>
      </c>
      <c r="P46" s="40">
        <v>6.72</v>
      </c>
      <c r="BZ46" s="32"/>
      <c r="CA46" s="33"/>
      <c r="CB46" s="2" t="s">
        <v>81</v>
      </c>
      <c r="CD46" s="43"/>
    </row>
    <row r="47" spans="1:82" s="7" customFormat="1" ht="33.75" x14ac:dyDescent="0.25">
      <c r="A47" s="73" t="s">
        <v>76</v>
      </c>
      <c r="B47" s="35" t="s">
        <v>84</v>
      </c>
      <c r="C47" s="415" t="s">
        <v>85</v>
      </c>
      <c r="D47" s="416"/>
      <c r="E47" s="417"/>
      <c r="F47" s="34" t="s">
        <v>41</v>
      </c>
      <c r="G47" s="36"/>
      <c r="H47" s="37">
        <v>34</v>
      </c>
      <c r="I47" s="38">
        <v>1739.14</v>
      </c>
      <c r="J47" s="38">
        <v>85889.32</v>
      </c>
      <c r="K47" s="38">
        <v>60250.28</v>
      </c>
      <c r="L47" s="38">
        <v>10706.21</v>
      </c>
      <c r="M47" s="38">
        <v>14932.83</v>
      </c>
      <c r="N47" s="39"/>
      <c r="O47" s="40">
        <v>73.849999999999994</v>
      </c>
      <c r="P47" s="40">
        <v>17.95</v>
      </c>
      <c r="BZ47" s="32"/>
      <c r="CA47" s="33"/>
      <c r="CB47" s="2" t="s">
        <v>85</v>
      </c>
      <c r="CD47" s="43"/>
    </row>
    <row r="48" spans="1:82" s="7" customFormat="1" ht="22.5" x14ac:dyDescent="0.25">
      <c r="A48" s="73" t="s">
        <v>77</v>
      </c>
      <c r="B48" s="35" t="s">
        <v>87</v>
      </c>
      <c r="C48" s="415" t="s">
        <v>88</v>
      </c>
      <c r="D48" s="416"/>
      <c r="E48" s="417"/>
      <c r="F48" s="34" t="s">
        <v>82</v>
      </c>
      <c r="G48" s="36"/>
      <c r="H48" s="45">
        <v>0.23</v>
      </c>
      <c r="I48" s="38">
        <v>377810.79</v>
      </c>
      <c r="J48" s="38">
        <v>86896.48</v>
      </c>
      <c r="K48" s="39"/>
      <c r="L48" s="39"/>
      <c r="M48" s="39"/>
      <c r="N48" s="38">
        <v>86896.48</v>
      </c>
      <c r="O48" s="44">
        <v>0</v>
      </c>
      <c r="P48" s="44">
        <v>0</v>
      </c>
      <c r="BZ48" s="32"/>
      <c r="CA48" s="33"/>
      <c r="CB48" s="2" t="s">
        <v>88</v>
      </c>
      <c r="CD48" s="43"/>
    </row>
    <row r="49" spans="1:82" s="7" customFormat="1" ht="33.75" x14ac:dyDescent="0.25">
      <c r="A49" s="73" t="s">
        <v>79</v>
      </c>
      <c r="B49" s="35" t="s">
        <v>90</v>
      </c>
      <c r="C49" s="415" t="s">
        <v>91</v>
      </c>
      <c r="D49" s="416"/>
      <c r="E49" s="417"/>
      <c r="F49" s="34" t="s">
        <v>92</v>
      </c>
      <c r="G49" s="36"/>
      <c r="H49" s="45">
        <v>0.06</v>
      </c>
      <c r="I49" s="38">
        <v>77814.259999999995</v>
      </c>
      <c r="J49" s="38">
        <v>4668.8599999999997</v>
      </c>
      <c r="K49" s="39"/>
      <c r="L49" s="39"/>
      <c r="M49" s="39"/>
      <c r="N49" s="38">
        <v>4668.8599999999997</v>
      </c>
      <c r="O49" s="44">
        <v>0</v>
      </c>
      <c r="P49" s="44">
        <v>0</v>
      </c>
      <c r="BZ49" s="32"/>
      <c r="CA49" s="33"/>
      <c r="CB49" s="2" t="s">
        <v>91</v>
      </c>
      <c r="CD49" s="43"/>
    </row>
    <row r="50" spans="1:82" s="7" customFormat="1" ht="22.5" x14ac:dyDescent="0.25">
      <c r="A50" s="73" t="s">
        <v>83</v>
      </c>
      <c r="B50" s="35" t="s">
        <v>94</v>
      </c>
      <c r="C50" s="415" t="s">
        <v>95</v>
      </c>
      <c r="D50" s="416"/>
      <c r="E50" s="417"/>
      <c r="F50" s="34" t="s">
        <v>92</v>
      </c>
      <c r="G50" s="36"/>
      <c r="H50" s="45">
        <v>0.11</v>
      </c>
      <c r="I50" s="38">
        <v>18998.68</v>
      </c>
      <c r="J50" s="38">
        <v>2089.85</v>
      </c>
      <c r="K50" s="39"/>
      <c r="L50" s="39"/>
      <c r="M50" s="39"/>
      <c r="N50" s="38">
        <v>2089.85</v>
      </c>
      <c r="O50" s="44">
        <v>0</v>
      </c>
      <c r="P50" s="44">
        <v>0</v>
      </c>
      <c r="BZ50" s="32"/>
      <c r="CA50" s="33"/>
      <c r="CB50" s="2" t="s">
        <v>95</v>
      </c>
      <c r="CD50" s="43"/>
    </row>
    <row r="51" spans="1:82" s="7" customFormat="1" ht="15" x14ac:dyDescent="0.25">
      <c r="A51" s="73" t="s">
        <v>86</v>
      </c>
      <c r="B51" s="35" t="s">
        <v>97</v>
      </c>
      <c r="C51" s="415" t="s">
        <v>98</v>
      </c>
      <c r="D51" s="416"/>
      <c r="E51" s="417"/>
      <c r="F51" s="34" t="s">
        <v>92</v>
      </c>
      <c r="G51" s="36"/>
      <c r="H51" s="45">
        <v>0.03</v>
      </c>
      <c r="I51" s="38">
        <v>19357.060000000001</v>
      </c>
      <c r="J51" s="40">
        <v>580.71</v>
      </c>
      <c r="K51" s="39"/>
      <c r="L51" s="39"/>
      <c r="M51" s="39"/>
      <c r="N51" s="40">
        <v>580.71</v>
      </c>
      <c r="O51" s="44">
        <v>0</v>
      </c>
      <c r="P51" s="44">
        <v>0</v>
      </c>
      <c r="BZ51" s="32"/>
      <c r="CA51" s="33"/>
      <c r="CB51" s="2" t="s">
        <v>98</v>
      </c>
      <c r="CD51" s="43"/>
    </row>
    <row r="52" spans="1:82" s="7" customFormat="1" ht="78.75" x14ac:dyDescent="0.25">
      <c r="A52" s="73" t="s">
        <v>276</v>
      </c>
      <c r="B52" s="35" t="s">
        <v>100</v>
      </c>
      <c r="C52" s="415" t="s">
        <v>101</v>
      </c>
      <c r="D52" s="416"/>
      <c r="E52" s="417"/>
      <c r="F52" s="34" t="s">
        <v>102</v>
      </c>
      <c r="G52" s="36"/>
      <c r="H52" s="37">
        <v>6</v>
      </c>
      <c r="I52" s="38">
        <v>732.22</v>
      </c>
      <c r="J52" s="38">
        <v>4393.32</v>
      </c>
      <c r="K52" s="39"/>
      <c r="L52" s="39"/>
      <c r="M52" s="39"/>
      <c r="N52" s="38">
        <v>4393.32</v>
      </c>
      <c r="O52" s="44">
        <v>0</v>
      </c>
      <c r="P52" s="44">
        <v>0</v>
      </c>
      <c r="BZ52" s="32"/>
      <c r="CA52" s="33"/>
      <c r="CB52" s="2" t="s">
        <v>101</v>
      </c>
      <c r="CD52" s="43"/>
    </row>
    <row r="53" spans="1:82" s="7" customFormat="1" ht="24" customHeight="1" x14ac:dyDescent="0.25">
      <c r="A53" s="73" t="s">
        <v>89</v>
      </c>
      <c r="B53" s="35" t="s">
        <v>104</v>
      </c>
      <c r="C53" s="415" t="s">
        <v>105</v>
      </c>
      <c r="D53" s="416"/>
      <c r="E53" s="417"/>
      <c r="F53" s="34" t="s">
        <v>92</v>
      </c>
      <c r="G53" s="36"/>
      <c r="H53" s="45">
        <v>0.05</v>
      </c>
      <c r="I53" s="38">
        <v>2413.4499999999998</v>
      </c>
      <c r="J53" s="40">
        <v>120.67</v>
      </c>
      <c r="K53" s="39"/>
      <c r="L53" s="39"/>
      <c r="M53" s="39"/>
      <c r="N53" s="40">
        <v>120.67</v>
      </c>
      <c r="O53" s="44">
        <v>0</v>
      </c>
      <c r="P53" s="44">
        <v>0</v>
      </c>
      <c r="BZ53" s="32"/>
      <c r="CA53" s="33"/>
      <c r="CB53" s="2" t="s">
        <v>105</v>
      </c>
      <c r="CD53" s="43"/>
    </row>
    <row r="54" spans="1:82" s="7" customFormat="1" ht="22.5" x14ac:dyDescent="0.25">
      <c r="A54" s="73" t="s">
        <v>93</v>
      </c>
      <c r="B54" s="35" t="s">
        <v>107</v>
      </c>
      <c r="C54" s="415" t="s">
        <v>108</v>
      </c>
      <c r="D54" s="416"/>
      <c r="E54" s="417"/>
      <c r="F54" s="34" t="s">
        <v>109</v>
      </c>
      <c r="G54" s="36"/>
      <c r="H54" s="46">
        <v>3.8</v>
      </c>
      <c r="I54" s="38">
        <v>92.39</v>
      </c>
      <c r="J54" s="40">
        <v>351.08</v>
      </c>
      <c r="K54" s="39"/>
      <c r="L54" s="39"/>
      <c r="M54" s="39"/>
      <c r="N54" s="40">
        <v>351.08</v>
      </c>
      <c r="O54" s="44">
        <v>0</v>
      </c>
      <c r="P54" s="44">
        <v>0</v>
      </c>
      <c r="BZ54" s="32"/>
      <c r="CA54" s="33"/>
      <c r="CB54" s="2" t="s">
        <v>108</v>
      </c>
      <c r="CD54" s="43"/>
    </row>
    <row r="55" spans="1:82" s="7" customFormat="1" ht="45" x14ac:dyDescent="0.25">
      <c r="A55" s="73" t="s">
        <v>96</v>
      </c>
      <c r="B55" s="35" t="s">
        <v>111</v>
      </c>
      <c r="C55" s="415" t="s">
        <v>112</v>
      </c>
      <c r="D55" s="416"/>
      <c r="E55" s="417"/>
      <c r="F55" s="34" t="s">
        <v>92</v>
      </c>
      <c r="G55" s="36"/>
      <c r="H55" s="45">
        <v>0.02</v>
      </c>
      <c r="I55" s="38">
        <v>20278.62</v>
      </c>
      <c r="J55" s="40">
        <v>405.57</v>
      </c>
      <c r="K55" s="39"/>
      <c r="L55" s="39"/>
      <c r="M55" s="39"/>
      <c r="N55" s="40">
        <v>405.57</v>
      </c>
      <c r="O55" s="44">
        <v>0</v>
      </c>
      <c r="P55" s="44">
        <v>0</v>
      </c>
      <c r="BZ55" s="32"/>
      <c r="CA55" s="33"/>
      <c r="CB55" s="2" t="s">
        <v>112</v>
      </c>
      <c r="CD55" s="43"/>
    </row>
    <row r="56" spans="1:82" s="7" customFormat="1" ht="45" x14ac:dyDescent="0.25">
      <c r="A56" s="73" t="s">
        <v>99</v>
      </c>
      <c r="B56" s="35" t="s">
        <v>114</v>
      </c>
      <c r="C56" s="415" t="s">
        <v>115</v>
      </c>
      <c r="D56" s="416"/>
      <c r="E56" s="417"/>
      <c r="F56" s="34" t="s">
        <v>41</v>
      </c>
      <c r="G56" s="36"/>
      <c r="H56" s="45">
        <v>0.72</v>
      </c>
      <c r="I56" s="38">
        <v>3440.74</v>
      </c>
      <c r="J56" s="38">
        <v>2477.33</v>
      </c>
      <c r="K56" s="39"/>
      <c r="L56" s="39"/>
      <c r="M56" s="39"/>
      <c r="N56" s="38">
        <v>2477.33</v>
      </c>
      <c r="O56" s="44">
        <v>0</v>
      </c>
      <c r="P56" s="44">
        <v>0</v>
      </c>
      <c r="BZ56" s="32"/>
      <c r="CA56" s="33"/>
      <c r="CB56" s="2" t="s">
        <v>115</v>
      </c>
      <c r="CD56" s="43"/>
    </row>
    <row r="57" spans="1:82" s="7" customFormat="1" ht="22.5" x14ac:dyDescent="0.25">
      <c r="A57" s="73" t="s">
        <v>103</v>
      </c>
      <c r="B57" s="35" t="s">
        <v>117</v>
      </c>
      <c r="C57" s="415" t="s">
        <v>118</v>
      </c>
      <c r="D57" s="416"/>
      <c r="E57" s="417"/>
      <c r="F57" s="34" t="s">
        <v>92</v>
      </c>
      <c r="G57" s="36"/>
      <c r="H57" s="45">
        <v>0.24</v>
      </c>
      <c r="I57" s="38">
        <v>2870.96</v>
      </c>
      <c r="J57" s="40">
        <v>689.03</v>
      </c>
      <c r="K57" s="39"/>
      <c r="L57" s="39"/>
      <c r="M57" s="39"/>
      <c r="N57" s="40">
        <v>689.03</v>
      </c>
      <c r="O57" s="44">
        <v>0</v>
      </c>
      <c r="P57" s="44">
        <v>0</v>
      </c>
      <c r="BZ57" s="32"/>
      <c r="CA57" s="33"/>
      <c r="CB57" s="2" t="s">
        <v>118</v>
      </c>
      <c r="CD57" s="43"/>
    </row>
    <row r="58" spans="1:82" s="7" customFormat="1" ht="33.75" x14ac:dyDescent="0.25">
      <c r="A58" s="73" t="s">
        <v>106</v>
      </c>
      <c r="B58" s="35" t="s">
        <v>120</v>
      </c>
      <c r="C58" s="415" t="s">
        <v>121</v>
      </c>
      <c r="D58" s="416"/>
      <c r="E58" s="417"/>
      <c r="F58" s="34" t="s">
        <v>109</v>
      </c>
      <c r="G58" s="36"/>
      <c r="H58" s="45">
        <v>0.18</v>
      </c>
      <c r="I58" s="38">
        <v>6726.78</v>
      </c>
      <c r="J58" s="38">
        <v>1210.82</v>
      </c>
      <c r="K58" s="39"/>
      <c r="L58" s="39"/>
      <c r="M58" s="39"/>
      <c r="N58" s="38">
        <v>1210.82</v>
      </c>
      <c r="O58" s="44">
        <v>0</v>
      </c>
      <c r="P58" s="44">
        <v>0</v>
      </c>
      <c r="BZ58" s="32"/>
      <c r="CA58" s="33"/>
      <c r="CB58" s="2" t="s">
        <v>121</v>
      </c>
      <c r="CD58" s="43"/>
    </row>
    <row r="59" spans="1:82" s="7" customFormat="1" ht="33.75" x14ac:dyDescent="0.25">
      <c r="A59" s="73" t="s">
        <v>110</v>
      </c>
      <c r="B59" s="35" t="s">
        <v>123</v>
      </c>
      <c r="C59" s="415" t="s">
        <v>124</v>
      </c>
      <c r="D59" s="416"/>
      <c r="E59" s="417"/>
      <c r="F59" s="34" t="s">
        <v>109</v>
      </c>
      <c r="G59" s="36"/>
      <c r="H59" s="45">
        <v>0.09</v>
      </c>
      <c r="I59" s="38">
        <v>5052.91</v>
      </c>
      <c r="J59" s="40">
        <v>454.76</v>
      </c>
      <c r="K59" s="39"/>
      <c r="L59" s="39"/>
      <c r="M59" s="39"/>
      <c r="N59" s="40">
        <v>454.76</v>
      </c>
      <c r="O59" s="44">
        <v>0</v>
      </c>
      <c r="P59" s="44">
        <v>0</v>
      </c>
      <c r="BZ59" s="32"/>
      <c r="CA59" s="33"/>
      <c r="CB59" s="2" t="s">
        <v>124</v>
      </c>
      <c r="CD59" s="43"/>
    </row>
    <row r="60" spans="1:82" s="7" customFormat="1" ht="45" x14ac:dyDescent="0.25">
      <c r="A60" s="73" t="s">
        <v>113</v>
      </c>
      <c r="B60" s="35" t="s">
        <v>126</v>
      </c>
      <c r="C60" s="415" t="s">
        <v>127</v>
      </c>
      <c r="D60" s="416"/>
      <c r="E60" s="417"/>
      <c r="F60" s="34" t="s">
        <v>128</v>
      </c>
      <c r="G60" s="36"/>
      <c r="H60" s="45">
        <v>6.75</v>
      </c>
      <c r="I60" s="38">
        <v>1111</v>
      </c>
      <c r="J60" s="38">
        <v>11424.71</v>
      </c>
      <c r="K60" s="38">
        <v>7251.09</v>
      </c>
      <c r="L60" s="38">
        <v>1748.03</v>
      </c>
      <c r="M60" s="38">
        <v>2425.59</v>
      </c>
      <c r="N60" s="39"/>
      <c r="O60" s="40">
        <v>9.23</v>
      </c>
      <c r="P60" s="40">
        <v>2.92</v>
      </c>
      <c r="BZ60" s="32"/>
      <c r="CA60" s="33"/>
      <c r="CB60" s="2" t="s">
        <v>127</v>
      </c>
      <c r="CD60" s="43"/>
    </row>
    <row r="61" spans="1:82" s="7" customFormat="1" ht="22.5" x14ac:dyDescent="0.25">
      <c r="A61" s="73" t="s">
        <v>116</v>
      </c>
      <c r="B61" s="35" t="s">
        <v>130</v>
      </c>
      <c r="C61" s="415" t="s">
        <v>131</v>
      </c>
      <c r="D61" s="416"/>
      <c r="E61" s="417"/>
      <c r="F61" s="34" t="s">
        <v>82</v>
      </c>
      <c r="G61" s="36"/>
      <c r="H61" s="42">
        <v>0.13800000000000001</v>
      </c>
      <c r="I61" s="38">
        <v>46398.02</v>
      </c>
      <c r="J61" s="38">
        <v>6402.93</v>
      </c>
      <c r="K61" s="39"/>
      <c r="L61" s="39"/>
      <c r="M61" s="39"/>
      <c r="N61" s="38">
        <v>6402.93</v>
      </c>
      <c r="O61" s="44">
        <v>0</v>
      </c>
      <c r="P61" s="44">
        <v>0</v>
      </c>
      <c r="BZ61" s="32"/>
      <c r="CA61" s="33"/>
      <c r="CB61" s="2" t="s">
        <v>131</v>
      </c>
      <c r="CD61" s="43"/>
    </row>
    <row r="62" spans="1:82" s="7" customFormat="1" ht="33.75" x14ac:dyDescent="0.25">
      <c r="A62" s="73" t="s">
        <v>119</v>
      </c>
      <c r="B62" s="35" t="s">
        <v>90</v>
      </c>
      <c r="C62" s="415" t="s">
        <v>91</v>
      </c>
      <c r="D62" s="416"/>
      <c r="E62" s="417"/>
      <c r="F62" s="34" t="s">
        <v>92</v>
      </c>
      <c r="G62" s="36"/>
      <c r="H62" s="45">
        <v>0.14000000000000001</v>
      </c>
      <c r="I62" s="38">
        <v>77814.259999999995</v>
      </c>
      <c r="J62" s="38">
        <v>10894</v>
      </c>
      <c r="K62" s="39"/>
      <c r="L62" s="39"/>
      <c r="M62" s="39"/>
      <c r="N62" s="38">
        <v>10894</v>
      </c>
      <c r="O62" s="44">
        <v>0</v>
      </c>
      <c r="P62" s="44">
        <v>0</v>
      </c>
      <c r="BZ62" s="32"/>
      <c r="CA62" s="33"/>
      <c r="CB62" s="2" t="s">
        <v>91</v>
      </c>
      <c r="CD62" s="43"/>
    </row>
    <row r="63" spans="1:82" s="7" customFormat="1" ht="22.5" x14ac:dyDescent="0.25">
      <c r="A63" s="73" t="s">
        <v>122</v>
      </c>
      <c r="B63" s="35" t="s">
        <v>94</v>
      </c>
      <c r="C63" s="415" t="s">
        <v>95</v>
      </c>
      <c r="D63" s="416"/>
      <c r="E63" s="417"/>
      <c r="F63" s="34" t="s">
        <v>92</v>
      </c>
      <c r="G63" s="36"/>
      <c r="H63" s="45">
        <v>0.27</v>
      </c>
      <c r="I63" s="38">
        <v>18998.68</v>
      </c>
      <c r="J63" s="38">
        <v>5129.6400000000003</v>
      </c>
      <c r="K63" s="39"/>
      <c r="L63" s="39"/>
      <c r="M63" s="39"/>
      <c r="N63" s="38">
        <v>5129.6400000000003</v>
      </c>
      <c r="O63" s="44">
        <v>0</v>
      </c>
      <c r="P63" s="44">
        <v>0</v>
      </c>
      <c r="BZ63" s="32"/>
      <c r="CA63" s="33"/>
      <c r="CB63" s="2" t="s">
        <v>95</v>
      </c>
      <c r="CD63" s="43"/>
    </row>
    <row r="64" spans="1:82" s="7" customFormat="1" ht="22.5" x14ac:dyDescent="0.25">
      <c r="A64" s="73" t="s">
        <v>310</v>
      </c>
      <c r="B64" s="35" t="s">
        <v>104</v>
      </c>
      <c r="C64" s="415" t="s">
        <v>105</v>
      </c>
      <c r="D64" s="416"/>
      <c r="E64" s="417"/>
      <c r="F64" s="34" t="s">
        <v>92</v>
      </c>
      <c r="G64" s="36"/>
      <c r="H64" s="45">
        <v>0.14000000000000001</v>
      </c>
      <c r="I64" s="38">
        <v>2413.4499999999998</v>
      </c>
      <c r="J64" s="40">
        <v>337.88</v>
      </c>
      <c r="K64" s="39"/>
      <c r="L64" s="39"/>
      <c r="M64" s="39"/>
      <c r="N64" s="40">
        <v>337.88</v>
      </c>
      <c r="O64" s="44">
        <v>0</v>
      </c>
      <c r="P64" s="44">
        <v>0</v>
      </c>
      <c r="BZ64" s="32"/>
      <c r="CA64" s="33"/>
      <c r="CB64" s="2" t="s">
        <v>105</v>
      </c>
      <c r="CD64" s="43"/>
    </row>
    <row r="65" spans="1:82" s="7" customFormat="1" ht="22.5" x14ac:dyDescent="0.25">
      <c r="A65" s="73" t="s">
        <v>125</v>
      </c>
      <c r="B65" s="35" t="s">
        <v>107</v>
      </c>
      <c r="C65" s="415" t="s">
        <v>108</v>
      </c>
      <c r="D65" s="416"/>
      <c r="E65" s="417"/>
      <c r="F65" s="34" t="s">
        <v>109</v>
      </c>
      <c r="G65" s="36"/>
      <c r="H65" s="46">
        <v>2.7</v>
      </c>
      <c r="I65" s="38">
        <v>92.39</v>
      </c>
      <c r="J65" s="40">
        <v>249.45</v>
      </c>
      <c r="K65" s="39"/>
      <c r="L65" s="39"/>
      <c r="M65" s="39"/>
      <c r="N65" s="40">
        <v>249.45</v>
      </c>
      <c r="O65" s="44">
        <v>0</v>
      </c>
      <c r="P65" s="44">
        <v>0</v>
      </c>
      <c r="BZ65" s="32"/>
      <c r="CA65" s="33"/>
      <c r="CB65" s="2" t="s">
        <v>108</v>
      </c>
      <c r="CD65" s="43"/>
    </row>
    <row r="66" spans="1:82" s="7" customFormat="1" ht="22.5" x14ac:dyDescent="0.25">
      <c r="A66" s="73" t="s">
        <v>129</v>
      </c>
      <c r="B66" s="35" t="s">
        <v>117</v>
      </c>
      <c r="C66" s="415" t="s">
        <v>118</v>
      </c>
      <c r="D66" s="416"/>
      <c r="E66" s="417"/>
      <c r="F66" s="34" t="s">
        <v>92</v>
      </c>
      <c r="G66" s="36"/>
      <c r="H66" s="45">
        <v>7.0000000000000007E-2</v>
      </c>
      <c r="I66" s="38">
        <v>2870.96</v>
      </c>
      <c r="J66" s="40">
        <v>200.97</v>
      </c>
      <c r="K66" s="39"/>
      <c r="L66" s="39"/>
      <c r="M66" s="39"/>
      <c r="N66" s="40">
        <v>200.97</v>
      </c>
      <c r="O66" s="44">
        <v>0</v>
      </c>
      <c r="P66" s="44">
        <v>0</v>
      </c>
      <c r="BZ66" s="32"/>
      <c r="CA66" s="33"/>
      <c r="CB66" s="2" t="s">
        <v>118</v>
      </c>
      <c r="CD66" s="43"/>
    </row>
    <row r="67" spans="1:82" s="7" customFormat="1" ht="33.75" x14ac:dyDescent="0.25">
      <c r="A67" s="73" t="s">
        <v>390</v>
      </c>
      <c r="B67" s="35" t="s">
        <v>138</v>
      </c>
      <c r="C67" s="415" t="s">
        <v>139</v>
      </c>
      <c r="D67" s="416"/>
      <c r="E67" s="417"/>
      <c r="F67" s="34" t="s">
        <v>92</v>
      </c>
      <c r="G67" s="36"/>
      <c r="H67" s="45">
        <v>0.34</v>
      </c>
      <c r="I67" s="38">
        <v>16598.36</v>
      </c>
      <c r="J67" s="38">
        <v>5643.44</v>
      </c>
      <c r="K67" s="39"/>
      <c r="L67" s="39"/>
      <c r="M67" s="39"/>
      <c r="N67" s="38">
        <v>5643.44</v>
      </c>
      <c r="O67" s="44">
        <v>0</v>
      </c>
      <c r="P67" s="44">
        <v>0</v>
      </c>
      <c r="BZ67" s="32"/>
      <c r="CA67" s="33"/>
      <c r="CB67" s="2" t="s">
        <v>139</v>
      </c>
      <c r="CD67" s="43"/>
    </row>
    <row r="68" spans="1:82" s="7" customFormat="1" ht="45" x14ac:dyDescent="0.25">
      <c r="A68" s="73" t="s">
        <v>132</v>
      </c>
      <c r="B68" s="35" t="s">
        <v>114</v>
      </c>
      <c r="C68" s="415" t="s">
        <v>115</v>
      </c>
      <c r="D68" s="416"/>
      <c r="E68" s="417"/>
      <c r="F68" s="34" t="s">
        <v>41</v>
      </c>
      <c r="G68" s="36"/>
      <c r="H68" s="46">
        <v>0.2</v>
      </c>
      <c r="I68" s="38">
        <v>3440.74</v>
      </c>
      <c r="J68" s="40">
        <v>688.15</v>
      </c>
      <c r="K68" s="39"/>
      <c r="L68" s="39"/>
      <c r="M68" s="39"/>
      <c r="N68" s="40">
        <v>688.15</v>
      </c>
      <c r="O68" s="44">
        <v>0</v>
      </c>
      <c r="P68" s="44">
        <v>0</v>
      </c>
      <c r="BZ68" s="32"/>
      <c r="CA68" s="33"/>
      <c r="CB68" s="2" t="s">
        <v>115</v>
      </c>
      <c r="CD68" s="43"/>
    </row>
    <row r="69" spans="1:82" s="7" customFormat="1" ht="45" x14ac:dyDescent="0.25">
      <c r="A69" s="73" t="s">
        <v>133</v>
      </c>
      <c r="B69" s="35" t="s">
        <v>142</v>
      </c>
      <c r="C69" s="415" t="s">
        <v>143</v>
      </c>
      <c r="D69" s="416"/>
      <c r="E69" s="417"/>
      <c r="F69" s="34" t="s">
        <v>128</v>
      </c>
      <c r="G69" s="36"/>
      <c r="H69" s="37">
        <v>7</v>
      </c>
      <c r="I69" s="38">
        <v>1313.34</v>
      </c>
      <c r="J69" s="38">
        <v>13864.17</v>
      </c>
      <c r="K69" s="38">
        <v>8772.92</v>
      </c>
      <c r="L69" s="38">
        <v>2063.25</v>
      </c>
      <c r="M69" s="38">
        <v>2864.79</v>
      </c>
      <c r="N69" s="40">
        <v>163.21</v>
      </c>
      <c r="O69" s="40">
        <v>11.17</v>
      </c>
      <c r="P69" s="40">
        <v>3.44</v>
      </c>
      <c r="BZ69" s="32"/>
      <c r="CA69" s="33"/>
      <c r="CB69" s="2" t="s">
        <v>143</v>
      </c>
      <c r="CD69" s="43"/>
    </row>
    <row r="70" spans="1:82" s="7" customFormat="1" ht="22.5" x14ac:dyDescent="0.25">
      <c r="A70" s="73" t="s">
        <v>134</v>
      </c>
      <c r="B70" s="35" t="s">
        <v>145</v>
      </c>
      <c r="C70" s="415" t="s">
        <v>146</v>
      </c>
      <c r="D70" s="416"/>
      <c r="E70" s="417"/>
      <c r="F70" s="34" t="s">
        <v>82</v>
      </c>
      <c r="G70" s="36"/>
      <c r="H70" s="42">
        <v>0.17899999999999999</v>
      </c>
      <c r="I70" s="38">
        <v>89914.27</v>
      </c>
      <c r="J70" s="38">
        <v>16094.65</v>
      </c>
      <c r="K70" s="39"/>
      <c r="L70" s="39"/>
      <c r="M70" s="39"/>
      <c r="N70" s="38">
        <v>16094.65</v>
      </c>
      <c r="O70" s="44">
        <v>0</v>
      </c>
      <c r="P70" s="44">
        <v>0</v>
      </c>
      <c r="BZ70" s="32"/>
      <c r="CA70" s="33"/>
      <c r="CB70" s="2" t="s">
        <v>146</v>
      </c>
      <c r="CD70" s="43"/>
    </row>
    <row r="71" spans="1:82" s="7" customFormat="1" ht="33.75" x14ac:dyDescent="0.25">
      <c r="A71" s="73" t="s">
        <v>135</v>
      </c>
      <c r="B71" s="35" t="s">
        <v>90</v>
      </c>
      <c r="C71" s="415" t="s">
        <v>91</v>
      </c>
      <c r="D71" s="416"/>
      <c r="E71" s="417"/>
      <c r="F71" s="34" t="s">
        <v>92</v>
      </c>
      <c r="G71" s="36"/>
      <c r="H71" s="45">
        <v>0.14000000000000001</v>
      </c>
      <c r="I71" s="38">
        <v>77814.259999999995</v>
      </c>
      <c r="J71" s="38">
        <v>10894</v>
      </c>
      <c r="K71" s="39"/>
      <c r="L71" s="39"/>
      <c r="M71" s="39"/>
      <c r="N71" s="38">
        <v>10894</v>
      </c>
      <c r="O71" s="44">
        <v>0</v>
      </c>
      <c r="P71" s="44">
        <v>0</v>
      </c>
      <c r="BZ71" s="32"/>
      <c r="CA71" s="33"/>
      <c r="CB71" s="2" t="s">
        <v>91</v>
      </c>
      <c r="CD71" s="43"/>
    </row>
    <row r="72" spans="1:82" s="7" customFormat="1" ht="22.5" x14ac:dyDescent="0.25">
      <c r="A72" s="73" t="s">
        <v>136</v>
      </c>
      <c r="B72" s="35" t="s">
        <v>94</v>
      </c>
      <c r="C72" s="415" t="s">
        <v>95</v>
      </c>
      <c r="D72" s="416"/>
      <c r="E72" s="417"/>
      <c r="F72" s="34" t="s">
        <v>92</v>
      </c>
      <c r="G72" s="36"/>
      <c r="H72" s="45">
        <v>0.56000000000000005</v>
      </c>
      <c r="I72" s="38">
        <v>18998.68</v>
      </c>
      <c r="J72" s="38">
        <v>10639.26</v>
      </c>
      <c r="K72" s="39"/>
      <c r="L72" s="39"/>
      <c r="M72" s="39"/>
      <c r="N72" s="38">
        <v>10639.26</v>
      </c>
      <c r="O72" s="44">
        <v>0</v>
      </c>
      <c r="P72" s="44">
        <v>0</v>
      </c>
      <c r="BZ72" s="32"/>
      <c r="CA72" s="33"/>
      <c r="CB72" s="2" t="s">
        <v>95</v>
      </c>
      <c r="CD72" s="43"/>
    </row>
    <row r="73" spans="1:82" s="7" customFormat="1" ht="22.5" x14ac:dyDescent="0.25">
      <c r="A73" s="73" t="s">
        <v>137</v>
      </c>
      <c r="B73" s="35" t="s">
        <v>104</v>
      </c>
      <c r="C73" s="415" t="s">
        <v>105</v>
      </c>
      <c r="D73" s="416"/>
      <c r="E73" s="417"/>
      <c r="F73" s="34" t="s">
        <v>92</v>
      </c>
      <c r="G73" s="36"/>
      <c r="H73" s="45">
        <v>0.28000000000000003</v>
      </c>
      <c r="I73" s="38">
        <v>2413.4499999999998</v>
      </c>
      <c r="J73" s="40">
        <v>675.77</v>
      </c>
      <c r="K73" s="39"/>
      <c r="L73" s="39"/>
      <c r="M73" s="39"/>
      <c r="N73" s="40">
        <v>675.77</v>
      </c>
      <c r="O73" s="44">
        <v>0</v>
      </c>
      <c r="P73" s="44">
        <v>0</v>
      </c>
      <c r="BZ73" s="32"/>
      <c r="CA73" s="33"/>
      <c r="CB73" s="2" t="s">
        <v>105</v>
      </c>
      <c r="CD73" s="43"/>
    </row>
    <row r="74" spans="1:82" s="7" customFormat="1" ht="22.5" x14ac:dyDescent="0.25">
      <c r="A74" s="73" t="s">
        <v>140</v>
      </c>
      <c r="B74" s="35" t="s">
        <v>107</v>
      </c>
      <c r="C74" s="415" t="s">
        <v>108</v>
      </c>
      <c r="D74" s="416"/>
      <c r="E74" s="417"/>
      <c r="F74" s="34" t="s">
        <v>109</v>
      </c>
      <c r="G74" s="36"/>
      <c r="H74" s="46">
        <v>2.8</v>
      </c>
      <c r="I74" s="38">
        <v>92.39</v>
      </c>
      <c r="J74" s="40">
        <v>258.69</v>
      </c>
      <c r="K74" s="39"/>
      <c r="L74" s="39"/>
      <c r="M74" s="39"/>
      <c r="N74" s="40">
        <v>258.69</v>
      </c>
      <c r="O74" s="44">
        <v>0</v>
      </c>
      <c r="P74" s="44">
        <v>0</v>
      </c>
      <c r="BZ74" s="32"/>
      <c r="CA74" s="33"/>
      <c r="CB74" s="2" t="s">
        <v>108</v>
      </c>
      <c r="CD74" s="43"/>
    </row>
    <row r="75" spans="1:82" s="7" customFormat="1" ht="45" x14ac:dyDescent="0.25">
      <c r="A75" s="73" t="s">
        <v>141</v>
      </c>
      <c r="B75" s="35" t="s">
        <v>114</v>
      </c>
      <c r="C75" s="415" t="s">
        <v>115</v>
      </c>
      <c r="D75" s="416"/>
      <c r="E75" s="417"/>
      <c r="F75" s="34" t="s">
        <v>41</v>
      </c>
      <c r="G75" s="36"/>
      <c r="H75" s="45">
        <v>0.21</v>
      </c>
      <c r="I75" s="38">
        <v>3440.74</v>
      </c>
      <c r="J75" s="40">
        <v>722.56</v>
      </c>
      <c r="K75" s="39"/>
      <c r="L75" s="39"/>
      <c r="M75" s="39"/>
      <c r="N75" s="40">
        <v>722.56</v>
      </c>
      <c r="O75" s="44">
        <v>0</v>
      </c>
      <c r="P75" s="44">
        <v>0</v>
      </c>
      <c r="BZ75" s="32"/>
      <c r="CA75" s="33"/>
      <c r="CB75" s="2" t="s">
        <v>115</v>
      </c>
      <c r="CD75" s="43"/>
    </row>
    <row r="76" spans="1:82" s="7" customFormat="1" ht="33.75" x14ac:dyDescent="0.25">
      <c r="A76" s="73" t="s">
        <v>144</v>
      </c>
      <c r="B76" s="35" t="s">
        <v>138</v>
      </c>
      <c r="C76" s="415" t="s">
        <v>139</v>
      </c>
      <c r="D76" s="416"/>
      <c r="E76" s="417"/>
      <c r="F76" s="34" t="s">
        <v>92</v>
      </c>
      <c r="G76" s="36"/>
      <c r="H76" s="45">
        <v>0.35</v>
      </c>
      <c r="I76" s="38">
        <v>16598.36</v>
      </c>
      <c r="J76" s="38">
        <v>5809.43</v>
      </c>
      <c r="K76" s="39"/>
      <c r="L76" s="39"/>
      <c r="M76" s="39"/>
      <c r="N76" s="38">
        <v>5809.43</v>
      </c>
      <c r="O76" s="44">
        <v>0</v>
      </c>
      <c r="P76" s="44">
        <v>0</v>
      </c>
      <c r="BZ76" s="32"/>
      <c r="CA76" s="33"/>
      <c r="CB76" s="2" t="s">
        <v>139</v>
      </c>
      <c r="CD76" s="43"/>
    </row>
    <row r="77" spans="1:82" s="7" customFormat="1" ht="22.5" x14ac:dyDescent="0.25">
      <c r="A77" s="73" t="s">
        <v>147</v>
      </c>
      <c r="B77" s="35" t="s">
        <v>117</v>
      </c>
      <c r="C77" s="415" t="s">
        <v>118</v>
      </c>
      <c r="D77" s="416"/>
      <c r="E77" s="417"/>
      <c r="F77" s="34" t="s">
        <v>92</v>
      </c>
      <c r="G77" s="36"/>
      <c r="H77" s="45">
        <v>7.0000000000000007E-2</v>
      </c>
      <c r="I77" s="38">
        <v>2870.96</v>
      </c>
      <c r="J77" s="40">
        <v>200.97</v>
      </c>
      <c r="K77" s="39"/>
      <c r="L77" s="39"/>
      <c r="M77" s="39"/>
      <c r="N77" s="40">
        <v>200.97</v>
      </c>
      <c r="O77" s="44">
        <v>0</v>
      </c>
      <c r="P77" s="44">
        <v>0</v>
      </c>
      <c r="BZ77" s="32"/>
      <c r="CA77" s="33"/>
      <c r="CB77" s="2" t="s">
        <v>118</v>
      </c>
      <c r="CD77" s="43"/>
    </row>
    <row r="78" spans="1:82" s="7" customFormat="1" ht="15" x14ac:dyDescent="0.25">
      <c r="A78" s="414" t="s">
        <v>154</v>
      </c>
      <c r="B78" s="414"/>
      <c r="C78" s="414"/>
      <c r="D78" s="414"/>
      <c r="E78" s="414"/>
      <c r="F78" s="414"/>
      <c r="G78" s="414"/>
      <c r="H78" s="414"/>
      <c r="I78" s="414"/>
      <c r="J78" s="414"/>
      <c r="K78" s="414"/>
      <c r="L78" s="414"/>
      <c r="M78" s="414"/>
      <c r="N78" s="414"/>
      <c r="O78" s="414"/>
      <c r="P78" s="414"/>
      <c r="BZ78" s="32"/>
      <c r="CA78" s="33" t="s">
        <v>154</v>
      </c>
      <c r="CD78" s="43"/>
    </row>
    <row r="79" spans="1:82" s="7" customFormat="1" ht="45" x14ac:dyDescent="0.25">
      <c r="A79" s="73" t="s">
        <v>148</v>
      </c>
      <c r="B79" s="35" t="s">
        <v>156</v>
      </c>
      <c r="C79" s="415" t="s">
        <v>157</v>
      </c>
      <c r="D79" s="416"/>
      <c r="E79" s="417"/>
      <c r="F79" s="34" t="s">
        <v>158</v>
      </c>
      <c r="G79" s="36"/>
      <c r="H79" s="46">
        <v>0.1</v>
      </c>
      <c r="I79" s="38">
        <v>8446.83</v>
      </c>
      <c r="J79" s="38">
        <v>1363.99</v>
      </c>
      <c r="K79" s="40">
        <v>732.36</v>
      </c>
      <c r="L79" s="40">
        <v>257.29000000000002</v>
      </c>
      <c r="M79" s="40">
        <v>354.36</v>
      </c>
      <c r="N79" s="40">
        <v>19.98</v>
      </c>
      <c r="O79" s="40">
        <v>0.89</v>
      </c>
      <c r="P79" s="40">
        <v>0.43</v>
      </c>
      <c r="BZ79" s="32"/>
      <c r="CA79" s="33"/>
      <c r="CB79" s="2" t="s">
        <v>157</v>
      </c>
      <c r="CD79" s="43"/>
    </row>
    <row r="80" spans="1:82" s="7" customFormat="1" ht="67.5" x14ac:dyDescent="0.25">
      <c r="A80" s="73" t="s">
        <v>149</v>
      </c>
      <c r="B80" s="35" t="s">
        <v>160</v>
      </c>
      <c r="C80" s="415" t="s">
        <v>161</v>
      </c>
      <c r="D80" s="416"/>
      <c r="E80" s="417"/>
      <c r="F80" s="34" t="s">
        <v>41</v>
      </c>
      <c r="G80" s="36"/>
      <c r="H80" s="37">
        <v>3</v>
      </c>
      <c r="I80" s="38">
        <v>307.68</v>
      </c>
      <c r="J80" s="40">
        <v>923.04</v>
      </c>
      <c r="K80" s="39"/>
      <c r="L80" s="39"/>
      <c r="M80" s="39"/>
      <c r="N80" s="40">
        <v>923.04</v>
      </c>
      <c r="O80" s="44">
        <v>0</v>
      </c>
      <c r="P80" s="44">
        <v>0</v>
      </c>
      <c r="BZ80" s="32"/>
      <c r="CA80" s="33"/>
      <c r="CB80" s="2" t="s">
        <v>161</v>
      </c>
      <c r="CD80" s="43"/>
    </row>
    <row r="81" spans="1:82" s="7" customFormat="1" ht="22.5" x14ac:dyDescent="0.25">
      <c r="A81" s="73" t="s">
        <v>150</v>
      </c>
      <c r="B81" s="35" t="s">
        <v>163</v>
      </c>
      <c r="C81" s="415" t="s">
        <v>164</v>
      </c>
      <c r="D81" s="416"/>
      <c r="E81" s="417"/>
      <c r="F81" s="34" t="s">
        <v>102</v>
      </c>
      <c r="G81" s="36"/>
      <c r="H81" s="37">
        <v>1</v>
      </c>
      <c r="I81" s="38">
        <v>1731.65</v>
      </c>
      <c r="J81" s="38">
        <v>1731.65</v>
      </c>
      <c r="K81" s="39"/>
      <c r="L81" s="39"/>
      <c r="M81" s="39"/>
      <c r="N81" s="38">
        <v>1731.65</v>
      </c>
      <c r="O81" s="44">
        <v>0</v>
      </c>
      <c r="P81" s="44">
        <v>0</v>
      </c>
      <c r="BZ81" s="32"/>
      <c r="CA81" s="33"/>
      <c r="CB81" s="2" t="s">
        <v>164</v>
      </c>
      <c r="CD81" s="43"/>
    </row>
    <row r="82" spans="1:82" s="7" customFormat="1" ht="15" x14ac:dyDescent="0.25">
      <c r="A82" s="414" t="s">
        <v>165</v>
      </c>
      <c r="B82" s="414"/>
      <c r="C82" s="414"/>
      <c r="D82" s="414"/>
      <c r="E82" s="414"/>
      <c r="F82" s="414"/>
      <c r="G82" s="414"/>
      <c r="H82" s="414"/>
      <c r="I82" s="414"/>
      <c r="J82" s="414"/>
      <c r="K82" s="414"/>
      <c r="L82" s="414"/>
      <c r="M82" s="414"/>
      <c r="N82" s="414"/>
      <c r="O82" s="414"/>
      <c r="P82" s="414"/>
      <c r="BZ82" s="32"/>
      <c r="CA82" s="33" t="s">
        <v>165</v>
      </c>
      <c r="CD82" s="43"/>
    </row>
    <row r="83" spans="1:82" s="7" customFormat="1" ht="45" x14ac:dyDescent="0.25">
      <c r="A83" s="73" t="s">
        <v>151</v>
      </c>
      <c r="B83" s="35" t="s">
        <v>167</v>
      </c>
      <c r="C83" s="415" t="s">
        <v>168</v>
      </c>
      <c r="D83" s="416"/>
      <c r="E83" s="417"/>
      <c r="F83" s="34" t="s">
        <v>169</v>
      </c>
      <c r="G83" s="36"/>
      <c r="H83" s="45">
        <v>7.0000000000000007E-2</v>
      </c>
      <c r="I83" s="38">
        <v>12250.74</v>
      </c>
      <c r="J83" s="38">
        <v>1043.55</v>
      </c>
      <c r="K83" s="38">
        <v>1014.51</v>
      </c>
      <c r="L83" s="39"/>
      <c r="M83" s="39"/>
      <c r="N83" s="40">
        <v>29.04</v>
      </c>
      <c r="O83" s="40">
        <v>1.28</v>
      </c>
      <c r="P83" s="44">
        <v>0</v>
      </c>
      <c r="BZ83" s="32"/>
      <c r="CA83" s="33"/>
      <c r="CB83" s="2" t="s">
        <v>168</v>
      </c>
      <c r="CD83" s="43"/>
    </row>
    <row r="84" spans="1:82" s="7" customFormat="1" ht="22.5" x14ac:dyDescent="0.25">
      <c r="A84" s="73" t="s">
        <v>152</v>
      </c>
      <c r="B84" s="35" t="s">
        <v>171</v>
      </c>
      <c r="C84" s="415" t="s">
        <v>172</v>
      </c>
      <c r="D84" s="416"/>
      <c r="E84" s="417"/>
      <c r="F84" s="34" t="s">
        <v>173</v>
      </c>
      <c r="G84" s="36"/>
      <c r="H84" s="37">
        <v>7</v>
      </c>
      <c r="I84" s="38">
        <v>107.55</v>
      </c>
      <c r="J84" s="40">
        <v>752.85</v>
      </c>
      <c r="K84" s="39"/>
      <c r="L84" s="39"/>
      <c r="M84" s="39"/>
      <c r="N84" s="40">
        <v>752.85</v>
      </c>
      <c r="O84" s="44">
        <v>0</v>
      </c>
      <c r="P84" s="44">
        <v>0</v>
      </c>
      <c r="BZ84" s="32"/>
      <c r="CA84" s="33"/>
      <c r="CB84" s="2" t="s">
        <v>172</v>
      </c>
      <c r="CD84" s="43"/>
    </row>
    <row r="85" spans="1:82" s="7" customFormat="1" ht="22.5" x14ac:dyDescent="0.25">
      <c r="A85" s="73" t="s">
        <v>153</v>
      </c>
      <c r="B85" s="35" t="s">
        <v>175</v>
      </c>
      <c r="C85" s="415" t="s">
        <v>176</v>
      </c>
      <c r="D85" s="416"/>
      <c r="E85" s="417"/>
      <c r="F85" s="34" t="s">
        <v>169</v>
      </c>
      <c r="G85" s="36"/>
      <c r="H85" s="42">
        <v>6.8000000000000005E-2</v>
      </c>
      <c r="I85" s="38">
        <v>13334.7</v>
      </c>
      <c r="J85" s="38">
        <v>1125.3</v>
      </c>
      <c r="K85" s="40">
        <v>971.47</v>
      </c>
      <c r="L85" s="40">
        <v>51.72</v>
      </c>
      <c r="M85" s="40">
        <v>31.82</v>
      </c>
      <c r="N85" s="40">
        <v>70.290000000000006</v>
      </c>
      <c r="O85" s="40">
        <v>1.19</v>
      </c>
      <c r="P85" s="40">
        <v>0.03</v>
      </c>
      <c r="BZ85" s="32"/>
      <c r="CA85" s="33"/>
      <c r="CB85" s="2" t="s">
        <v>176</v>
      </c>
      <c r="CD85" s="43"/>
    </row>
    <row r="86" spans="1:82" s="7" customFormat="1" ht="22.5" x14ac:dyDescent="0.25">
      <c r="A86" s="73" t="s">
        <v>155</v>
      </c>
      <c r="B86" s="35" t="s">
        <v>87</v>
      </c>
      <c r="C86" s="415" t="s">
        <v>88</v>
      </c>
      <c r="D86" s="416"/>
      <c r="E86" s="417"/>
      <c r="F86" s="34" t="s">
        <v>82</v>
      </c>
      <c r="G86" s="36"/>
      <c r="H86" s="47">
        <v>6.7999999999999996E-3</v>
      </c>
      <c r="I86" s="38">
        <v>377810.79</v>
      </c>
      <c r="J86" s="38">
        <v>2569.11</v>
      </c>
      <c r="K86" s="39"/>
      <c r="L86" s="39"/>
      <c r="M86" s="39"/>
      <c r="N86" s="38">
        <v>2569.11</v>
      </c>
      <c r="O86" s="44">
        <v>0</v>
      </c>
      <c r="P86" s="44">
        <v>0</v>
      </c>
      <c r="BZ86" s="32"/>
      <c r="CA86" s="33"/>
      <c r="CB86" s="2" t="s">
        <v>88</v>
      </c>
      <c r="CD86" s="43"/>
    </row>
    <row r="87" spans="1:82" s="7" customFormat="1" ht="15" x14ac:dyDescent="0.25">
      <c r="A87" s="414" t="s">
        <v>179</v>
      </c>
      <c r="B87" s="414"/>
      <c r="C87" s="414"/>
      <c r="D87" s="414"/>
      <c r="E87" s="414"/>
      <c r="F87" s="414"/>
      <c r="G87" s="414"/>
      <c r="H87" s="414"/>
      <c r="I87" s="414"/>
      <c r="J87" s="414"/>
      <c r="K87" s="414"/>
      <c r="L87" s="414"/>
      <c r="M87" s="414"/>
      <c r="N87" s="414"/>
      <c r="O87" s="414"/>
      <c r="P87" s="414"/>
      <c r="BZ87" s="32"/>
      <c r="CA87" s="33" t="s">
        <v>179</v>
      </c>
      <c r="CD87" s="43"/>
    </row>
    <row r="88" spans="1:82" s="7" customFormat="1" ht="22.5" x14ac:dyDescent="0.25">
      <c r="A88" s="73" t="s">
        <v>159</v>
      </c>
      <c r="B88" s="35" t="s">
        <v>181</v>
      </c>
      <c r="C88" s="415" t="s">
        <v>182</v>
      </c>
      <c r="D88" s="416"/>
      <c r="E88" s="417"/>
      <c r="F88" s="34" t="s">
        <v>109</v>
      </c>
      <c r="G88" s="36"/>
      <c r="H88" s="46">
        <v>0.5</v>
      </c>
      <c r="I88" s="38">
        <v>9084.2199999999993</v>
      </c>
      <c r="J88" s="38">
        <v>5381.3</v>
      </c>
      <c r="K88" s="38">
        <v>3517.9</v>
      </c>
      <c r="L88" s="40">
        <v>253.29</v>
      </c>
      <c r="M88" s="40">
        <v>152.03</v>
      </c>
      <c r="N88" s="38">
        <v>1458.08</v>
      </c>
      <c r="O88" s="40">
        <v>4.33</v>
      </c>
      <c r="P88" s="40">
        <v>0.16</v>
      </c>
      <c r="BZ88" s="32"/>
      <c r="CA88" s="33"/>
      <c r="CB88" s="2" t="s">
        <v>182</v>
      </c>
      <c r="CD88" s="43"/>
    </row>
    <row r="89" spans="1:82" s="7" customFormat="1" ht="33.75" x14ac:dyDescent="0.25">
      <c r="A89" s="73" t="s">
        <v>162</v>
      </c>
      <c r="B89" s="35" t="s">
        <v>184</v>
      </c>
      <c r="C89" s="415" t="s">
        <v>185</v>
      </c>
      <c r="D89" s="416"/>
      <c r="E89" s="417"/>
      <c r="F89" s="34" t="s">
        <v>53</v>
      </c>
      <c r="G89" s="36"/>
      <c r="H89" s="42">
        <v>3.1E-2</v>
      </c>
      <c r="I89" s="38">
        <v>67785.63</v>
      </c>
      <c r="J89" s="38">
        <v>2101.35</v>
      </c>
      <c r="K89" s="39"/>
      <c r="L89" s="39"/>
      <c r="M89" s="39"/>
      <c r="N89" s="38">
        <v>2101.35</v>
      </c>
      <c r="O89" s="44">
        <v>0</v>
      </c>
      <c r="P89" s="44">
        <v>0</v>
      </c>
      <c r="BZ89" s="32"/>
      <c r="CA89" s="33"/>
      <c r="CB89" s="2" t="s">
        <v>185</v>
      </c>
      <c r="CD89" s="43"/>
    </row>
    <row r="90" spans="1:82" s="7" customFormat="1" ht="33.75" x14ac:dyDescent="0.25">
      <c r="A90" s="73" t="s">
        <v>166</v>
      </c>
      <c r="B90" s="35" t="s">
        <v>187</v>
      </c>
      <c r="C90" s="415" t="s">
        <v>188</v>
      </c>
      <c r="D90" s="416"/>
      <c r="E90" s="417"/>
      <c r="F90" s="34" t="s">
        <v>169</v>
      </c>
      <c r="G90" s="36"/>
      <c r="H90" s="46">
        <v>0.2</v>
      </c>
      <c r="I90" s="38">
        <v>19258.71</v>
      </c>
      <c r="J90" s="38">
        <v>4615.34</v>
      </c>
      <c r="K90" s="38">
        <v>3610.61</v>
      </c>
      <c r="L90" s="40">
        <v>132.69</v>
      </c>
      <c r="M90" s="40">
        <v>79.53</v>
      </c>
      <c r="N90" s="40">
        <v>792.51</v>
      </c>
      <c r="O90" s="40">
        <v>4.4400000000000004</v>
      </c>
      <c r="P90" s="40">
        <v>0.08</v>
      </c>
      <c r="BZ90" s="32"/>
      <c r="CA90" s="33"/>
      <c r="CB90" s="2" t="s">
        <v>188</v>
      </c>
      <c r="CD90" s="43"/>
    </row>
    <row r="91" spans="1:82" s="7" customFormat="1" ht="33.75" x14ac:dyDescent="0.25">
      <c r="A91" s="73" t="s">
        <v>170</v>
      </c>
      <c r="B91" s="35" t="s">
        <v>190</v>
      </c>
      <c r="C91" s="415" t="s">
        <v>191</v>
      </c>
      <c r="D91" s="416"/>
      <c r="E91" s="417"/>
      <c r="F91" s="34" t="s">
        <v>53</v>
      </c>
      <c r="G91" s="36"/>
      <c r="H91" s="42">
        <v>1.2E-2</v>
      </c>
      <c r="I91" s="38">
        <v>68652.63</v>
      </c>
      <c r="J91" s="40">
        <v>823.83</v>
      </c>
      <c r="K91" s="39"/>
      <c r="L91" s="39"/>
      <c r="M91" s="39"/>
      <c r="N91" s="40">
        <v>823.83</v>
      </c>
      <c r="O91" s="44">
        <v>0</v>
      </c>
      <c r="P91" s="44">
        <v>0</v>
      </c>
      <c r="BZ91" s="32"/>
      <c r="CA91" s="33"/>
      <c r="CB91" s="2" t="s">
        <v>191</v>
      </c>
      <c r="CD91" s="43"/>
    </row>
    <row r="92" spans="1:82" s="7" customFormat="1" ht="33.75" x14ac:dyDescent="0.25">
      <c r="A92" s="73" t="s">
        <v>174</v>
      </c>
      <c r="B92" s="35" t="s">
        <v>192</v>
      </c>
      <c r="C92" s="415" t="s">
        <v>193</v>
      </c>
      <c r="D92" s="416"/>
      <c r="E92" s="417"/>
      <c r="F92" s="34" t="s">
        <v>194</v>
      </c>
      <c r="G92" s="36"/>
      <c r="H92" s="42">
        <v>3.3000000000000002E-2</v>
      </c>
      <c r="I92" s="38">
        <v>104201.02</v>
      </c>
      <c r="J92" s="38">
        <v>4951.63</v>
      </c>
      <c r="K92" s="38">
        <v>4951.63</v>
      </c>
      <c r="L92" s="39"/>
      <c r="M92" s="39"/>
      <c r="N92" s="39"/>
      <c r="O92" s="40">
        <v>7.32</v>
      </c>
      <c r="P92" s="44">
        <v>0</v>
      </c>
      <c r="BZ92" s="32"/>
      <c r="CA92" s="33"/>
      <c r="CB92" s="2" t="s">
        <v>193</v>
      </c>
      <c r="CD92" s="43"/>
    </row>
    <row r="93" spans="1:82" s="7" customFormat="1" ht="22.5" x14ac:dyDescent="0.25">
      <c r="A93" s="73" t="s">
        <v>178</v>
      </c>
      <c r="B93" s="35" t="s">
        <v>195</v>
      </c>
      <c r="C93" s="415" t="s">
        <v>196</v>
      </c>
      <c r="D93" s="416"/>
      <c r="E93" s="417"/>
      <c r="F93" s="34" t="s">
        <v>177</v>
      </c>
      <c r="G93" s="36"/>
      <c r="H93" s="42">
        <v>2.2050000000000001</v>
      </c>
      <c r="I93" s="38">
        <v>1355.21</v>
      </c>
      <c r="J93" s="38">
        <v>3597.35</v>
      </c>
      <c r="K93" s="38">
        <v>3488.75</v>
      </c>
      <c r="L93" s="40">
        <v>33.880000000000003</v>
      </c>
      <c r="M93" s="40">
        <v>22.01</v>
      </c>
      <c r="N93" s="40">
        <v>52.71</v>
      </c>
      <c r="O93" s="40">
        <v>4.76</v>
      </c>
      <c r="P93" s="40">
        <v>0.03</v>
      </c>
      <c r="BZ93" s="32"/>
      <c r="CA93" s="33"/>
      <c r="CB93" s="2" t="s">
        <v>196</v>
      </c>
      <c r="CD93" s="43"/>
    </row>
    <row r="94" spans="1:82" s="7" customFormat="1" ht="33.75" x14ac:dyDescent="0.25">
      <c r="A94" s="73" t="s">
        <v>180</v>
      </c>
      <c r="B94" s="35" t="s">
        <v>197</v>
      </c>
      <c r="C94" s="415" t="s">
        <v>198</v>
      </c>
      <c r="D94" s="416"/>
      <c r="E94" s="417"/>
      <c r="F94" s="34" t="s">
        <v>53</v>
      </c>
      <c r="G94" s="36"/>
      <c r="H94" s="42">
        <v>4.1000000000000002E-2</v>
      </c>
      <c r="I94" s="38">
        <v>88695.41</v>
      </c>
      <c r="J94" s="38">
        <v>3636.51</v>
      </c>
      <c r="K94" s="39"/>
      <c r="L94" s="39"/>
      <c r="M94" s="39"/>
      <c r="N94" s="38">
        <v>3636.51</v>
      </c>
      <c r="O94" s="44">
        <v>0</v>
      </c>
      <c r="P94" s="44">
        <v>0</v>
      </c>
      <c r="BZ94" s="32"/>
      <c r="CA94" s="33"/>
      <c r="CB94" s="2" t="s">
        <v>198</v>
      </c>
      <c r="CD94" s="43"/>
    </row>
    <row r="95" spans="1:82" s="7" customFormat="1" ht="22.5" x14ac:dyDescent="0.25">
      <c r="A95" s="73" t="s">
        <v>183</v>
      </c>
      <c r="B95" s="35" t="s">
        <v>199</v>
      </c>
      <c r="C95" s="415" t="s">
        <v>200</v>
      </c>
      <c r="D95" s="416"/>
      <c r="E95" s="417"/>
      <c r="F95" s="34" t="s">
        <v>194</v>
      </c>
      <c r="G95" s="36"/>
      <c r="H95" s="42">
        <v>3.3000000000000002E-2</v>
      </c>
      <c r="I95" s="38">
        <v>57409.07</v>
      </c>
      <c r="J95" s="38">
        <v>2273.4</v>
      </c>
      <c r="K95" s="38">
        <v>2273.4</v>
      </c>
      <c r="L95" s="39"/>
      <c r="M95" s="39"/>
      <c r="N95" s="39"/>
      <c r="O95" s="41">
        <v>3.5</v>
      </c>
      <c r="P95" s="44">
        <v>0</v>
      </c>
      <c r="BZ95" s="32"/>
      <c r="CA95" s="33"/>
      <c r="CB95" s="2" t="s">
        <v>200</v>
      </c>
      <c r="CD95" s="43"/>
    </row>
    <row r="96" spans="1:82" s="7" customFormat="1" ht="22.5" x14ac:dyDescent="0.25">
      <c r="A96" s="73" t="s">
        <v>186</v>
      </c>
      <c r="B96" s="35" t="s">
        <v>201</v>
      </c>
      <c r="C96" s="415" t="s">
        <v>202</v>
      </c>
      <c r="D96" s="416"/>
      <c r="E96" s="417"/>
      <c r="F96" s="34" t="s">
        <v>41</v>
      </c>
      <c r="G96" s="36"/>
      <c r="H96" s="42">
        <v>23.175000000000001</v>
      </c>
      <c r="I96" s="38">
        <v>88.61</v>
      </c>
      <c r="J96" s="38">
        <v>2053.54</v>
      </c>
      <c r="K96" s="39"/>
      <c r="L96" s="39"/>
      <c r="M96" s="39"/>
      <c r="N96" s="38">
        <v>2053.54</v>
      </c>
      <c r="O96" s="44">
        <v>0</v>
      </c>
      <c r="P96" s="44">
        <v>0</v>
      </c>
      <c r="BZ96" s="32"/>
      <c r="CA96" s="33"/>
      <c r="CB96" s="2" t="s">
        <v>202</v>
      </c>
      <c r="CD96" s="43"/>
    </row>
    <row r="97" spans="1:85" s="7" customFormat="1" ht="22.5" x14ac:dyDescent="0.25">
      <c r="A97" s="73" t="s">
        <v>189</v>
      </c>
      <c r="B97" s="35" t="s">
        <v>94</v>
      </c>
      <c r="C97" s="415" t="s">
        <v>95</v>
      </c>
      <c r="D97" s="416"/>
      <c r="E97" s="417"/>
      <c r="F97" s="34" t="s">
        <v>92</v>
      </c>
      <c r="G97" s="36"/>
      <c r="H97" s="42">
        <v>4.2999999999999997E-2</v>
      </c>
      <c r="I97" s="38">
        <v>18998.68</v>
      </c>
      <c r="J97" s="40">
        <v>816.94</v>
      </c>
      <c r="K97" s="39"/>
      <c r="L97" s="39"/>
      <c r="M97" s="39"/>
      <c r="N97" s="40">
        <v>816.94</v>
      </c>
      <c r="O97" s="44">
        <v>0</v>
      </c>
      <c r="P97" s="44">
        <v>0</v>
      </c>
      <c r="BZ97" s="32"/>
      <c r="CA97" s="33"/>
      <c r="CB97" s="2" t="s">
        <v>95</v>
      </c>
      <c r="CD97" s="43"/>
    </row>
    <row r="98" spans="1:85" s="7" customFormat="1" ht="15" x14ac:dyDescent="0.25">
      <c r="A98" s="425" t="s">
        <v>203</v>
      </c>
      <c r="B98" s="426"/>
      <c r="C98" s="426"/>
      <c r="D98" s="426"/>
      <c r="E98" s="426"/>
      <c r="F98" s="426"/>
      <c r="G98" s="426"/>
      <c r="H98" s="426"/>
      <c r="I98" s="427"/>
      <c r="J98" s="48"/>
      <c r="K98" s="48"/>
      <c r="L98" s="48"/>
      <c r="M98" s="48"/>
      <c r="N98" s="48"/>
      <c r="O98" s="49">
        <v>208.728264</v>
      </c>
      <c r="P98" s="50">
        <v>53.864759999999997</v>
      </c>
      <c r="BZ98" s="32"/>
      <c r="CA98" s="33"/>
      <c r="CD98" s="43"/>
      <c r="CE98" s="51" t="s">
        <v>203</v>
      </c>
    </row>
    <row r="99" spans="1:85" s="7" customFormat="1" ht="15" x14ac:dyDescent="0.25">
      <c r="A99" s="425" t="s">
        <v>204</v>
      </c>
      <c r="B99" s="426"/>
      <c r="C99" s="426"/>
      <c r="D99" s="426"/>
      <c r="E99" s="426"/>
      <c r="F99" s="426"/>
      <c r="G99" s="426"/>
      <c r="H99" s="426"/>
      <c r="I99" s="427"/>
      <c r="J99" s="48"/>
      <c r="K99" s="48"/>
      <c r="L99" s="48"/>
      <c r="M99" s="48"/>
      <c r="N99" s="48"/>
      <c r="O99" s="48"/>
      <c r="P99" s="48"/>
      <c r="CF99" s="51" t="s">
        <v>204</v>
      </c>
    </row>
    <row r="100" spans="1:85" s="7" customFormat="1" ht="15" x14ac:dyDescent="0.25">
      <c r="A100" s="428" t="s">
        <v>205</v>
      </c>
      <c r="B100" s="429"/>
      <c r="C100" s="429"/>
      <c r="D100" s="429"/>
      <c r="E100" s="429"/>
      <c r="F100" s="429"/>
      <c r="G100" s="429"/>
      <c r="H100" s="429"/>
      <c r="I100" s="430"/>
      <c r="J100" s="52">
        <v>688040.61</v>
      </c>
      <c r="K100" s="53"/>
      <c r="L100" s="53"/>
      <c r="M100" s="53"/>
      <c r="N100" s="53"/>
      <c r="O100" s="53"/>
      <c r="P100" s="53"/>
      <c r="CF100" s="51"/>
      <c r="CG100" s="6" t="s">
        <v>205</v>
      </c>
    </row>
    <row r="101" spans="1:85" s="7" customFormat="1" ht="15" x14ac:dyDescent="0.25">
      <c r="A101" s="428" t="s">
        <v>206</v>
      </c>
      <c r="B101" s="429"/>
      <c r="C101" s="429"/>
      <c r="D101" s="429"/>
      <c r="E101" s="429"/>
      <c r="F101" s="429"/>
      <c r="G101" s="429"/>
      <c r="H101" s="429"/>
      <c r="I101" s="430"/>
      <c r="J101" s="53"/>
      <c r="K101" s="53"/>
      <c r="L101" s="53"/>
      <c r="M101" s="53"/>
      <c r="N101" s="53"/>
      <c r="O101" s="53"/>
      <c r="P101" s="53"/>
      <c r="CF101" s="51"/>
      <c r="CG101" s="6" t="s">
        <v>206</v>
      </c>
    </row>
    <row r="102" spans="1:85" s="7" customFormat="1" ht="15" x14ac:dyDescent="0.25">
      <c r="A102" s="428" t="s">
        <v>207</v>
      </c>
      <c r="B102" s="429"/>
      <c r="C102" s="429"/>
      <c r="D102" s="429"/>
      <c r="E102" s="429"/>
      <c r="F102" s="429"/>
      <c r="G102" s="429"/>
      <c r="H102" s="429"/>
      <c r="I102" s="430"/>
      <c r="J102" s="52">
        <v>164498.48000000001</v>
      </c>
      <c r="K102" s="53"/>
      <c r="L102" s="53"/>
      <c r="M102" s="53"/>
      <c r="N102" s="53"/>
      <c r="O102" s="53"/>
      <c r="P102" s="53"/>
      <c r="CF102" s="51"/>
      <c r="CG102" s="6" t="s">
        <v>207</v>
      </c>
    </row>
    <row r="103" spans="1:85" s="7" customFormat="1" ht="15" x14ac:dyDescent="0.25">
      <c r="A103" s="428" t="s">
        <v>208</v>
      </c>
      <c r="B103" s="429"/>
      <c r="C103" s="429"/>
      <c r="D103" s="429"/>
      <c r="E103" s="429"/>
      <c r="F103" s="429"/>
      <c r="G103" s="429"/>
      <c r="H103" s="429"/>
      <c r="I103" s="430"/>
      <c r="J103" s="52">
        <v>66554.87</v>
      </c>
      <c r="K103" s="53"/>
      <c r="L103" s="53"/>
      <c r="M103" s="53"/>
      <c r="N103" s="53"/>
      <c r="O103" s="53"/>
      <c r="P103" s="53"/>
      <c r="CF103" s="51"/>
      <c r="CG103" s="6" t="s">
        <v>208</v>
      </c>
    </row>
    <row r="104" spans="1:85" s="7" customFormat="1" ht="15" x14ac:dyDescent="0.25">
      <c r="A104" s="428" t="s">
        <v>209</v>
      </c>
      <c r="B104" s="429"/>
      <c r="C104" s="429"/>
      <c r="D104" s="429"/>
      <c r="E104" s="429"/>
      <c r="F104" s="429"/>
      <c r="G104" s="429"/>
      <c r="H104" s="429"/>
      <c r="I104" s="430"/>
      <c r="J104" s="52">
        <v>47223.92</v>
      </c>
      <c r="K104" s="53"/>
      <c r="L104" s="53"/>
      <c r="M104" s="53"/>
      <c r="N104" s="53"/>
      <c r="O104" s="53"/>
      <c r="P104" s="53"/>
      <c r="CF104" s="51"/>
      <c r="CG104" s="6" t="s">
        <v>209</v>
      </c>
    </row>
    <row r="105" spans="1:85" s="7" customFormat="1" ht="15" x14ac:dyDescent="0.25">
      <c r="A105" s="428" t="s">
        <v>210</v>
      </c>
      <c r="B105" s="429"/>
      <c r="C105" s="429"/>
      <c r="D105" s="429"/>
      <c r="E105" s="429"/>
      <c r="F105" s="429"/>
      <c r="G105" s="429"/>
      <c r="H105" s="429"/>
      <c r="I105" s="430"/>
      <c r="J105" s="52">
        <v>409763.34</v>
      </c>
      <c r="K105" s="53"/>
      <c r="L105" s="53"/>
      <c r="M105" s="53"/>
      <c r="N105" s="53"/>
      <c r="O105" s="53"/>
      <c r="P105" s="53"/>
      <c r="CF105" s="51"/>
      <c r="CG105" s="6" t="s">
        <v>210</v>
      </c>
    </row>
    <row r="106" spans="1:85" s="7" customFormat="1" ht="15" x14ac:dyDescent="0.25">
      <c r="A106" s="428" t="s">
        <v>211</v>
      </c>
      <c r="B106" s="429"/>
      <c r="C106" s="429"/>
      <c r="D106" s="429"/>
      <c r="E106" s="429"/>
      <c r="F106" s="429"/>
      <c r="G106" s="429"/>
      <c r="H106" s="429"/>
      <c r="I106" s="430"/>
      <c r="J106" s="52">
        <v>999797.04</v>
      </c>
      <c r="K106" s="53"/>
      <c r="L106" s="53"/>
      <c r="M106" s="53"/>
      <c r="N106" s="53"/>
      <c r="O106" s="53"/>
      <c r="P106" s="53"/>
      <c r="CF106" s="51"/>
      <c r="CG106" s="6" t="s">
        <v>211</v>
      </c>
    </row>
    <row r="107" spans="1:85" s="7" customFormat="1" ht="15" x14ac:dyDescent="0.25">
      <c r="A107" s="428" t="s">
        <v>206</v>
      </c>
      <c r="B107" s="429"/>
      <c r="C107" s="429"/>
      <c r="D107" s="429"/>
      <c r="E107" s="429"/>
      <c r="F107" s="429"/>
      <c r="G107" s="429"/>
      <c r="H107" s="429"/>
      <c r="I107" s="430"/>
      <c r="J107" s="53"/>
      <c r="K107" s="53"/>
      <c r="L107" s="53"/>
      <c r="M107" s="53"/>
      <c r="N107" s="53"/>
      <c r="O107" s="53"/>
      <c r="P107" s="53"/>
      <c r="CF107" s="51"/>
      <c r="CG107" s="6" t="s">
        <v>206</v>
      </c>
    </row>
    <row r="108" spans="1:85" s="7" customFormat="1" ht="15" x14ac:dyDescent="0.25">
      <c r="A108" s="428" t="s">
        <v>212</v>
      </c>
      <c r="B108" s="429"/>
      <c r="C108" s="429"/>
      <c r="D108" s="429"/>
      <c r="E108" s="429"/>
      <c r="F108" s="429"/>
      <c r="G108" s="429"/>
      <c r="H108" s="429"/>
      <c r="I108" s="430"/>
      <c r="J108" s="52">
        <v>155383.99</v>
      </c>
      <c r="K108" s="53"/>
      <c r="L108" s="53"/>
      <c r="M108" s="53"/>
      <c r="N108" s="53"/>
      <c r="O108" s="53"/>
      <c r="P108" s="53"/>
      <c r="CF108" s="51"/>
      <c r="CG108" s="6" t="s">
        <v>212</v>
      </c>
    </row>
    <row r="109" spans="1:85" s="7" customFormat="1" ht="15" x14ac:dyDescent="0.25">
      <c r="A109" s="428" t="s">
        <v>213</v>
      </c>
      <c r="B109" s="429"/>
      <c r="C109" s="429"/>
      <c r="D109" s="429"/>
      <c r="E109" s="429"/>
      <c r="F109" s="429"/>
      <c r="G109" s="429"/>
      <c r="H109" s="429"/>
      <c r="I109" s="430"/>
      <c r="J109" s="52">
        <v>66117.17</v>
      </c>
      <c r="K109" s="53"/>
      <c r="L109" s="53"/>
      <c r="M109" s="53"/>
      <c r="N109" s="53"/>
      <c r="O109" s="53"/>
      <c r="P109" s="53"/>
      <c r="CF109" s="51"/>
      <c r="CG109" s="6" t="s">
        <v>213</v>
      </c>
    </row>
    <row r="110" spans="1:85" s="7" customFormat="1" ht="15" x14ac:dyDescent="0.25">
      <c r="A110" s="428" t="s">
        <v>214</v>
      </c>
      <c r="B110" s="429"/>
      <c r="C110" s="429"/>
      <c r="D110" s="429"/>
      <c r="E110" s="429"/>
      <c r="F110" s="429"/>
      <c r="G110" s="429"/>
      <c r="H110" s="429"/>
      <c r="I110" s="430"/>
      <c r="J110" s="52">
        <v>46960.54</v>
      </c>
      <c r="K110" s="53"/>
      <c r="L110" s="53"/>
      <c r="M110" s="53"/>
      <c r="N110" s="53"/>
      <c r="O110" s="53"/>
      <c r="P110" s="53"/>
      <c r="CF110" s="51"/>
      <c r="CG110" s="6" t="s">
        <v>214</v>
      </c>
    </row>
    <row r="111" spans="1:85" s="7" customFormat="1" ht="15" x14ac:dyDescent="0.25">
      <c r="A111" s="428" t="s">
        <v>215</v>
      </c>
      <c r="B111" s="429"/>
      <c r="C111" s="429"/>
      <c r="D111" s="429"/>
      <c r="E111" s="429"/>
      <c r="F111" s="429"/>
      <c r="G111" s="429"/>
      <c r="H111" s="429"/>
      <c r="I111" s="430"/>
      <c r="J111" s="52">
        <v>400851.73</v>
      </c>
      <c r="K111" s="53"/>
      <c r="L111" s="53"/>
      <c r="M111" s="53"/>
      <c r="N111" s="53"/>
      <c r="O111" s="53"/>
      <c r="P111" s="53"/>
      <c r="CF111" s="51"/>
      <c r="CG111" s="6" t="s">
        <v>215</v>
      </c>
    </row>
    <row r="112" spans="1:85" s="7" customFormat="1" ht="15" x14ac:dyDescent="0.25">
      <c r="A112" s="428" t="s">
        <v>216</v>
      </c>
      <c r="B112" s="429"/>
      <c r="C112" s="429"/>
      <c r="D112" s="429"/>
      <c r="E112" s="429"/>
      <c r="F112" s="429"/>
      <c r="G112" s="429"/>
      <c r="H112" s="429"/>
      <c r="I112" s="430"/>
      <c r="J112" s="52">
        <v>209905.91</v>
      </c>
      <c r="K112" s="53"/>
      <c r="L112" s="53"/>
      <c r="M112" s="53"/>
      <c r="N112" s="53"/>
      <c r="O112" s="53"/>
      <c r="P112" s="53"/>
      <c r="CF112" s="51"/>
      <c r="CG112" s="6" t="s">
        <v>216</v>
      </c>
    </row>
    <row r="113" spans="1:87" s="7" customFormat="1" ht="15" x14ac:dyDescent="0.25">
      <c r="A113" s="428" t="s">
        <v>217</v>
      </c>
      <c r="B113" s="429"/>
      <c r="C113" s="429"/>
      <c r="D113" s="429"/>
      <c r="E113" s="429"/>
      <c r="F113" s="429"/>
      <c r="G113" s="429"/>
      <c r="H113" s="429"/>
      <c r="I113" s="430"/>
      <c r="J113" s="52">
        <v>120577.7</v>
      </c>
      <c r="K113" s="53"/>
      <c r="L113" s="53"/>
      <c r="M113" s="53"/>
      <c r="N113" s="53"/>
      <c r="O113" s="53"/>
      <c r="P113" s="53"/>
      <c r="CF113" s="51"/>
      <c r="CG113" s="6" t="s">
        <v>217</v>
      </c>
    </row>
    <row r="114" spans="1:87" s="7" customFormat="1" ht="15" x14ac:dyDescent="0.25">
      <c r="A114" s="428" t="s">
        <v>218</v>
      </c>
      <c r="B114" s="429"/>
      <c r="C114" s="429"/>
      <c r="D114" s="429"/>
      <c r="E114" s="429"/>
      <c r="F114" s="429"/>
      <c r="G114" s="429"/>
      <c r="H114" s="429"/>
      <c r="I114" s="430"/>
      <c r="J114" s="52">
        <v>32700.2</v>
      </c>
      <c r="K114" s="53"/>
      <c r="L114" s="53"/>
      <c r="M114" s="53"/>
      <c r="N114" s="53"/>
      <c r="O114" s="53"/>
      <c r="P114" s="53"/>
      <c r="CF114" s="51"/>
      <c r="CG114" s="6" t="s">
        <v>218</v>
      </c>
    </row>
    <row r="115" spans="1:87" s="7" customFormat="1" ht="15" x14ac:dyDescent="0.25">
      <c r="A115" s="428" t="s">
        <v>206</v>
      </c>
      <c r="B115" s="429"/>
      <c r="C115" s="429"/>
      <c r="D115" s="429"/>
      <c r="E115" s="429"/>
      <c r="F115" s="429"/>
      <c r="G115" s="429"/>
      <c r="H115" s="429"/>
      <c r="I115" s="430"/>
      <c r="J115" s="53"/>
      <c r="K115" s="53"/>
      <c r="L115" s="53"/>
      <c r="M115" s="53"/>
      <c r="N115" s="53"/>
      <c r="O115" s="53"/>
      <c r="P115" s="53"/>
      <c r="CF115" s="51"/>
      <c r="CG115" s="6" t="s">
        <v>206</v>
      </c>
    </row>
    <row r="116" spans="1:87" s="7" customFormat="1" ht="15" x14ac:dyDescent="0.25">
      <c r="A116" s="428" t="s">
        <v>212</v>
      </c>
      <c r="B116" s="429"/>
      <c r="C116" s="429"/>
      <c r="D116" s="429"/>
      <c r="E116" s="429"/>
      <c r="F116" s="429"/>
      <c r="G116" s="429"/>
      <c r="H116" s="429"/>
      <c r="I116" s="430"/>
      <c r="J116" s="52">
        <v>9114.49</v>
      </c>
      <c r="K116" s="53"/>
      <c r="L116" s="53"/>
      <c r="M116" s="53"/>
      <c r="N116" s="53"/>
      <c r="O116" s="53"/>
      <c r="P116" s="53"/>
      <c r="CF116" s="51"/>
      <c r="CG116" s="6" t="s">
        <v>212</v>
      </c>
    </row>
    <row r="117" spans="1:87" s="7" customFormat="1" ht="15" x14ac:dyDescent="0.25">
      <c r="A117" s="428" t="s">
        <v>213</v>
      </c>
      <c r="B117" s="429"/>
      <c r="C117" s="429"/>
      <c r="D117" s="429"/>
      <c r="E117" s="429"/>
      <c r="F117" s="429"/>
      <c r="G117" s="429"/>
      <c r="H117" s="429"/>
      <c r="I117" s="430"/>
      <c r="J117" s="54">
        <v>437.7</v>
      </c>
      <c r="K117" s="53"/>
      <c r="L117" s="53"/>
      <c r="M117" s="53"/>
      <c r="N117" s="53"/>
      <c r="O117" s="53"/>
      <c r="P117" s="53"/>
      <c r="CF117" s="51"/>
      <c r="CG117" s="6" t="s">
        <v>213</v>
      </c>
    </row>
    <row r="118" spans="1:87" s="7" customFormat="1" ht="15" x14ac:dyDescent="0.25">
      <c r="A118" s="428" t="s">
        <v>214</v>
      </c>
      <c r="B118" s="429"/>
      <c r="C118" s="429"/>
      <c r="D118" s="429"/>
      <c r="E118" s="429"/>
      <c r="F118" s="429"/>
      <c r="G118" s="429"/>
      <c r="H118" s="429"/>
      <c r="I118" s="430"/>
      <c r="J118" s="54">
        <v>263.38</v>
      </c>
      <c r="K118" s="53"/>
      <c r="L118" s="53"/>
      <c r="M118" s="53"/>
      <c r="N118" s="53"/>
      <c r="O118" s="53"/>
      <c r="P118" s="53"/>
      <c r="CF118" s="51"/>
      <c r="CG118" s="6" t="s">
        <v>214</v>
      </c>
    </row>
    <row r="119" spans="1:87" s="7" customFormat="1" ht="15" x14ac:dyDescent="0.25">
      <c r="A119" s="428" t="s">
        <v>215</v>
      </c>
      <c r="B119" s="429"/>
      <c r="C119" s="429"/>
      <c r="D119" s="429"/>
      <c r="E119" s="429"/>
      <c r="F119" s="429"/>
      <c r="G119" s="429"/>
      <c r="H119" s="429"/>
      <c r="I119" s="430"/>
      <c r="J119" s="52">
        <v>8911.61</v>
      </c>
      <c r="K119" s="53"/>
      <c r="L119" s="53"/>
      <c r="M119" s="53"/>
      <c r="N119" s="53"/>
      <c r="O119" s="53"/>
      <c r="P119" s="53"/>
      <c r="CF119" s="51"/>
      <c r="CG119" s="6" t="s">
        <v>215</v>
      </c>
    </row>
    <row r="120" spans="1:87" s="7" customFormat="1" ht="15" x14ac:dyDescent="0.25">
      <c r="A120" s="428" t="s">
        <v>216</v>
      </c>
      <c r="B120" s="429"/>
      <c r="C120" s="429"/>
      <c r="D120" s="429"/>
      <c r="E120" s="429"/>
      <c r="F120" s="429"/>
      <c r="G120" s="429"/>
      <c r="H120" s="429"/>
      <c r="I120" s="430"/>
      <c r="J120" s="52">
        <v>9190.31</v>
      </c>
      <c r="K120" s="53"/>
      <c r="L120" s="53"/>
      <c r="M120" s="53"/>
      <c r="N120" s="53"/>
      <c r="O120" s="53"/>
      <c r="P120" s="53"/>
      <c r="CF120" s="51"/>
      <c r="CG120" s="6" t="s">
        <v>216</v>
      </c>
    </row>
    <row r="121" spans="1:87" s="7" customFormat="1" ht="15" x14ac:dyDescent="0.25">
      <c r="A121" s="428" t="s">
        <v>217</v>
      </c>
      <c r="B121" s="429"/>
      <c r="C121" s="429"/>
      <c r="D121" s="429"/>
      <c r="E121" s="429"/>
      <c r="F121" s="429"/>
      <c r="G121" s="429"/>
      <c r="H121" s="429"/>
      <c r="I121" s="430"/>
      <c r="J121" s="52">
        <v>4782.71</v>
      </c>
      <c r="K121" s="53"/>
      <c r="L121" s="53"/>
      <c r="M121" s="53"/>
      <c r="N121" s="53"/>
      <c r="O121" s="53"/>
      <c r="P121" s="53"/>
      <c r="CF121" s="51"/>
      <c r="CG121" s="6" t="s">
        <v>217</v>
      </c>
    </row>
    <row r="122" spans="1:87" s="7" customFormat="1" ht="15" x14ac:dyDescent="0.25">
      <c r="A122" s="428" t="s">
        <v>219</v>
      </c>
      <c r="B122" s="429"/>
      <c r="C122" s="429"/>
      <c r="D122" s="429"/>
      <c r="E122" s="429"/>
      <c r="F122" s="429"/>
      <c r="G122" s="429"/>
      <c r="H122" s="429"/>
      <c r="I122" s="430"/>
      <c r="J122" s="52">
        <v>211722.4</v>
      </c>
      <c r="K122" s="53"/>
      <c r="L122" s="53"/>
      <c r="M122" s="53"/>
      <c r="N122" s="53"/>
      <c r="O122" s="53"/>
      <c r="P122" s="53"/>
      <c r="CF122" s="51"/>
      <c r="CG122" s="6" t="s">
        <v>219</v>
      </c>
    </row>
    <row r="123" spans="1:87" s="7" customFormat="1" ht="15" x14ac:dyDescent="0.25">
      <c r="A123" s="428" t="s">
        <v>220</v>
      </c>
      <c r="B123" s="429"/>
      <c r="C123" s="429"/>
      <c r="D123" s="429"/>
      <c r="E123" s="429"/>
      <c r="F123" s="429"/>
      <c r="G123" s="429"/>
      <c r="H123" s="429"/>
      <c r="I123" s="430"/>
      <c r="J123" s="52">
        <v>219096.22</v>
      </c>
      <c r="K123" s="53"/>
      <c r="L123" s="53"/>
      <c r="M123" s="53"/>
      <c r="N123" s="53"/>
      <c r="O123" s="53"/>
      <c r="P123" s="53"/>
      <c r="CF123" s="51"/>
      <c r="CG123" s="6" t="s">
        <v>220</v>
      </c>
    </row>
    <row r="124" spans="1:87" s="7" customFormat="1" ht="15" x14ac:dyDescent="0.25">
      <c r="A124" s="428" t="s">
        <v>221</v>
      </c>
      <c r="B124" s="429"/>
      <c r="C124" s="429"/>
      <c r="D124" s="429"/>
      <c r="E124" s="429"/>
      <c r="F124" s="429"/>
      <c r="G124" s="429"/>
      <c r="H124" s="429"/>
      <c r="I124" s="430"/>
      <c r="J124" s="52">
        <v>125360.41</v>
      </c>
      <c r="K124" s="53"/>
      <c r="L124" s="53"/>
      <c r="M124" s="53"/>
      <c r="N124" s="53"/>
      <c r="O124" s="53"/>
      <c r="P124" s="53"/>
      <c r="CF124" s="51"/>
      <c r="CG124" s="6" t="s">
        <v>221</v>
      </c>
    </row>
    <row r="125" spans="1:87" s="7" customFormat="1" ht="15" x14ac:dyDescent="0.25">
      <c r="A125" s="425" t="s">
        <v>222</v>
      </c>
      <c r="B125" s="426"/>
      <c r="C125" s="426"/>
      <c r="D125" s="426"/>
      <c r="E125" s="426"/>
      <c r="F125" s="426"/>
      <c r="G125" s="426"/>
      <c r="H125" s="426"/>
      <c r="I125" s="427"/>
      <c r="J125" s="55">
        <v>1032497.24</v>
      </c>
      <c r="K125" s="48"/>
      <c r="L125" s="48"/>
      <c r="M125" s="48"/>
      <c r="N125" s="48"/>
      <c r="O125" s="49">
        <v>208.728264</v>
      </c>
      <c r="P125" s="50">
        <v>53.864759999999997</v>
      </c>
      <c r="CF125" s="51"/>
      <c r="CH125" s="51" t="s">
        <v>222</v>
      </c>
    </row>
    <row r="126" spans="1:87" s="7" customFormat="1" ht="15" x14ac:dyDescent="0.25">
      <c r="A126" s="428" t="s">
        <v>223</v>
      </c>
      <c r="B126" s="429"/>
      <c r="C126" s="429"/>
      <c r="D126" s="429"/>
      <c r="E126" s="429"/>
      <c r="F126" s="429"/>
      <c r="G126" s="429"/>
      <c r="H126" s="429"/>
      <c r="I126" s="430"/>
      <c r="J126" s="53"/>
      <c r="K126" s="53"/>
      <c r="L126" s="53"/>
      <c r="M126" s="53"/>
      <c r="N126" s="53"/>
      <c r="O126" s="53"/>
      <c r="P126" s="53"/>
      <c r="CF126" s="51"/>
      <c r="CG126" s="6" t="s">
        <v>223</v>
      </c>
      <c r="CH126" s="51"/>
    </row>
    <row r="127" spans="1:87" s="7" customFormat="1" ht="15" x14ac:dyDescent="0.25">
      <c r="A127" s="428" t="s">
        <v>224</v>
      </c>
      <c r="B127" s="429"/>
      <c r="C127" s="429"/>
      <c r="D127" s="429"/>
      <c r="E127" s="429"/>
      <c r="F127" s="429"/>
      <c r="G127" s="429"/>
      <c r="H127" s="56" t="s">
        <v>225</v>
      </c>
      <c r="I127" s="57"/>
      <c r="J127" s="48"/>
      <c r="K127" s="48"/>
      <c r="L127" s="48"/>
      <c r="M127" s="48"/>
      <c r="N127" s="48"/>
      <c r="O127" s="48"/>
      <c r="P127" s="48"/>
      <c r="CF127" s="51"/>
      <c r="CH127" s="51"/>
      <c r="CI127" s="6" t="s">
        <v>224</v>
      </c>
    </row>
    <row r="128" spans="1:87" s="7" customFormat="1" ht="15" x14ac:dyDescent="0.25">
      <c r="A128" s="428" t="s">
        <v>226</v>
      </c>
      <c r="B128" s="429"/>
      <c r="C128" s="429"/>
      <c r="D128" s="429"/>
      <c r="E128" s="429"/>
      <c r="F128" s="429"/>
      <c r="G128" s="429"/>
      <c r="H128" s="56" t="s">
        <v>227</v>
      </c>
      <c r="I128" s="57"/>
      <c r="J128" s="48"/>
      <c r="K128" s="48"/>
      <c r="L128" s="48"/>
      <c r="M128" s="48"/>
      <c r="N128" s="48"/>
      <c r="O128" s="48"/>
      <c r="P128" s="48"/>
      <c r="CF128" s="51"/>
      <c r="CH128" s="51"/>
      <c r="CI128" s="6" t="s">
        <v>226</v>
      </c>
    </row>
    <row r="129" spans="1:87" s="7" customFormat="1" ht="3" customHeight="1" x14ac:dyDescent="0.25">
      <c r="A129" s="58"/>
      <c r="B129" s="58"/>
      <c r="C129" s="58"/>
      <c r="D129" s="58"/>
      <c r="E129" s="58"/>
      <c r="F129" s="58"/>
      <c r="G129" s="58"/>
      <c r="H129" s="58"/>
      <c r="I129" s="58"/>
      <c r="J129" s="58"/>
      <c r="K129" s="58"/>
      <c r="L129" s="59"/>
      <c r="M129" s="59"/>
      <c r="N129" s="59"/>
      <c r="O129" s="60"/>
      <c r="P129" s="60"/>
    </row>
    <row r="130" spans="1:87" s="7" customFormat="1" ht="48.75" customHeight="1" x14ac:dyDescent="0.25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</row>
    <row r="131" spans="1:87" s="18" customFormat="1" ht="12.75" hidden="1" customHeight="1" x14ac:dyDescent="0.25">
      <c r="A131" s="436"/>
      <c r="B131" s="436"/>
      <c r="C131" s="436"/>
      <c r="D131" s="436"/>
      <c r="E131" s="436"/>
      <c r="F131" s="436"/>
      <c r="G131" s="436"/>
      <c r="H131" s="436"/>
      <c r="I131" s="436"/>
      <c r="J131" s="436"/>
      <c r="K131" s="436"/>
      <c r="L131" s="436"/>
      <c r="M131" s="436"/>
      <c r="N131" s="436"/>
      <c r="O131" s="436"/>
      <c r="P131" s="436"/>
      <c r="Q131" s="61"/>
      <c r="R131" s="7"/>
      <c r="S131" s="7"/>
      <c r="T131" s="62"/>
      <c r="U131" s="62"/>
      <c r="V131" s="62"/>
      <c r="W131" s="62"/>
      <c r="X131" s="62"/>
      <c r="Y131" s="62"/>
      <c r="Z131" s="62"/>
      <c r="AA131" s="62"/>
      <c r="AB131" s="62"/>
      <c r="AC131" s="63"/>
      <c r="AD131" s="63"/>
      <c r="AE131" s="63"/>
      <c r="AF131" s="63"/>
      <c r="AG131" s="63"/>
      <c r="AH131" s="63"/>
      <c r="AI131" s="63"/>
      <c r="AJ131" s="63"/>
      <c r="AK131" s="63"/>
      <c r="AL131" s="63"/>
      <c r="AM131" s="63"/>
      <c r="AN131" s="63"/>
      <c r="AO131" s="63"/>
      <c r="AP131" s="63"/>
      <c r="AQ131" s="63"/>
      <c r="AR131" s="63"/>
      <c r="AS131" s="63"/>
      <c r="AT131" s="63"/>
      <c r="AU131" s="63"/>
      <c r="AV131" s="63"/>
      <c r="AW131" s="63"/>
      <c r="AX131" s="63"/>
      <c r="AY131" s="63"/>
      <c r="AZ131" s="63"/>
      <c r="BA131" s="63"/>
      <c r="BB131" s="63"/>
      <c r="BC131" s="63"/>
      <c r="BD131" s="63"/>
      <c r="BE131" s="63"/>
      <c r="BF131" s="63"/>
      <c r="BG131" s="63"/>
      <c r="BH131" s="63"/>
      <c r="BI131" s="17"/>
      <c r="BJ131" s="17"/>
      <c r="BK131" s="17"/>
      <c r="BL131" s="17"/>
      <c r="BM131" s="17"/>
      <c r="BN131" s="17"/>
      <c r="BO131" s="17"/>
      <c r="BP131" s="17"/>
      <c r="BQ131" s="17"/>
      <c r="BR131" s="17"/>
      <c r="BS131" s="17"/>
      <c r="BT131" s="17"/>
      <c r="BU131" s="17"/>
      <c r="BV131" s="17"/>
      <c r="BW131" s="17"/>
      <c r="BX131" s="17"/>
      <c r="BY131" s="17"/>
      <c r="BZ131" s="64"/>
      <c r="CA131" s="64"/>
      <c r="CB131" s="62"/>
      <c r="CC131" s="62"/>
      <c r="CD131" s="62"/>
      <c r="CE131" s="65"/>
      <c r="CF131" s="65"/>
      <c r="CG131" s="65"/>
      <c r="CH131" s="65"/>
      <c r="CI131" s="65"/>
    </row>
    <row r="132" spans="1:87" s="18" customFormat="1" ht="12.75" hidden="1" customHeight="1" x14ac:dyDescent="0.25">
      <c r="A132" s="435"/>
      <c r="B132" s="435"/>
      <c r="C132" s="435"/>
      <c r="D132" s="435"/>
      <c r="E132" s="435"/>
      <c r="F132" s="435"/>
      <c r="G132" s="435"/>
      <c r="H132" s="435"/>
      <c r="I132" s="435"/>
      <c r="J132" s="435"/>
      <c r="K132" s="435"/>
      <c r="L132" s="435"/>
      <c r="M132" s="435"/>
      <c r="N132" s="435"/>
      <c r="O132" s="435"/>
      <c r="P132" s="435"/>
      <c r="Q132" s="66"/>
      <c r="R132" s="7"/>
      <c r="S132" s="7"/>
      <c r="T132" s="62"/>
      <c r="U132" s="62"/>
      <c r="V132" s="62"/>
      <c r="W132" s="62"/>
      <c r="X132" s="62"/>
      <c r="Y132" s="62"/>
      <c r="Z132" s="62"/>
      <c r="AA132" s="62"/>
      <c r="AB132" s="62"/>
      <c r="AC132" s="63"/>
      <c r="AD132" s="63"/>
      <c r="AE132" s="63"/>
      <c r="AF132" s="63"/>
      <c r="AG132" s="63"/>
      <c r="AH132" s="63"/>
      <c r="AI132" s="63"/>
      <c r="AJ132" s="63"/>
      <c r="AK132" s="63"/>
      <c r="AL132" s="63"/>
      <c r="AM132" s="63"/>
      <c r="AN132" s="63"/>
      <c r="AO132" s="63"/>
      <c r="AP132" s="63"/>
      <c r="AQ132" s="63"/>
      <c r="AR132" s="63"/>
      <c r="AS132" s="63"/>
      <c r="AT132" s="63"/>
      <c r="AU132" s="63"/>
      <c r="AV132" s="63"/>
      <c r="AW132" s="63"/>
      <c r="AX132" s="63"/>
      <c r="AY132" s="63"/>
      <c r="AZ132" s="63"/>
      <c r="BA132" s="63"/>
      <c r="BB132" s="63"/>
      <c r="BC132" s="63"/>
      <c r="BD132" s="63"/>
      <c r="BE132" s="63"/>
      <c r="BF132" s="63"/>
      <c r="BG132" s="63"/>
      <c r="BH132" s="63"/>
      <c r="BI132" s="17"/>
      <c r="BJ132" s="17"/>
      <c r="BK132" s="17"/>
      <c r="BL132" s="17"/>
      <c r="BM132" s="17"/>
      <c r="BN132" s="17"/>
      <c r="BO132" s="17"/>
      <c r="BP132" s="17"/>
      <c r="BQ132" s="17"/>
      <c r="BR132" s="17"/>
      <c r="BS132" s="17"/>
      <c r="BT132" s="17"/>
      <c r="BU132" s="17"/>
      <c r="BV132" s="17"/>
      <c r="BW132" s="17"/>
      <c r="BX132" s="17"/>
      <c r="BY132" s="17"/>
      <c r="BZ132" s="64"/>
      <c r="CA132" s="64"/>
      <c r="CB132" s="62"/>
      <c r="CC132" s="62"/>
      <c r="CD132" s="62"/>
      <c r="CE132" s="65"/>
      <c r="CF132" s="65"/>
      <c r="CG132" s="65"/>
      <c r="CH132" s="65"/>
      <c r="CI132" s="65"/>
    </row>
    <row r="133" spans="1:87" s="18" customFormat="1" ht="13.5" hidden="1" customHeight="1" x14ac:dyDescent="0.25">
      <c r="A133" s="15"/>
      <c r="B133" s="15"/>
      <c r="C133" s="15"/>
      <c r="D133" s="15"/>
      <c r="E133" s="15"/>
      <c r="F133" s="15"/>
      <c r="G133" s="15"/>
      <c r="H133" s="67"/>
      <c r="I133" s="11"/>
      <c r="J133" s="11"/>
      <c r="K133" s="11"/>
      <c r="L133" s="15"/>
      <c r="M133" s="15"/>
      <c r="N133" s="15"/>
      <c r="O133" s="15"/>
      <c r="P133" s="15"/>
      <c r="Q133" s="7"/>
      <c r="R133" s="7"/>
      <c r="S133" s="7"/>
      <c r="T133" s="62"/>
      <c r="U133" s="62"/>
      <c r="V133" s="62"/>
      <c r="W133" s="62"/>
      <c r="X133" s="62"/>
      <c r="Y133" s="62"/>
      <c r="Z133" s="62"/>
      <c r="AA133" s="62"/>
      <c r="AB133" s="62"/>
      <c r="AC133" s="63"/>
      <c r="AD133" s="63"/>
      <c r="AE133" s="63"/>
      <c r="AF133" s="63"/>
      <c r="AG133" s="63"/>
      <c r="AH133" s="63"/>
      <c r="AI133" s="63"/>
      <c r="AJ133" s="63"/>
      <c r="AK133" s="63"/>
      <c r="AL133" s="63"/>
      <c r="AM133" s="63"/>
      <c r="AN133" s="63"/>
      <c r="AO133" s="63"/>
      <c r="AP133" s="63"/>
      <c r="AQ133" s="63"/>
      <c r="AR133" s="63"/>
      <c r="AS133" s="63"/>
      <c r="AT133" s="63"/>
      <c r="AU133" s="63"/>
      <c r="AV133" s="63"/>
      <c r="AW133" s="63"/>
      <c r="AX133" s="63"/>
      <c r="AY133" s="63"/>
      <c r="AZ133" s="63"/>
      <c r="BA133" s="63"/>
      <c r="BB133" s="63"/>
      <c r="BC133" s="63"/>
      <c r="BD133" s="63"/>
      <c r="BE133" s="63"/>
      <c r="BF133" s="63"/>
      <c r="BG133" s="63"/>
      <c r="BH133" s="63"/>
      <c r="BI133" s="17"/>
      <c r="BJ133" s="17"/>
      <c r="BK133" s="17"/>
      <c r="BL133" s="17"/>
      <c r="BM133" s="17"/>
      <c r="BN133" s="17"/>
      <c r="BO133" s="17"/>
      <c r="BP133" s="17"/>
      <c r="BQ133" s="17"/>
      <c r="BR133" s="17"/>
      <c r="BS133" s="17"/>
      <c r="BT133" s="17"/>
      <c r="BU133" s="17"/>
      <c r="BV133" s="17"/>
      <c r="BW133" s="17"/>
      <c r="BX133" s="17"/>
      <c r="BY133" s="17"/>
      <c r="BZ133" s="64"/>
      <c r="CA133" s="64"/>
      <c r="CB133" s="62"/>
      <c r="CC133" s="62"/>
      <c r="CD133" s="62"/>
      <c r="CE133" s="65"/>
      <c r="CF133" s="65"/>
      <c r="CG133" s="65"/>
      <c r="CH133" s="65"/>
      <c r="CI133" s="65"/>
    </row>
    <row r="134" spans="1:87" s="18" customFormat="1" ht="12.75" hidden="1" customHeight="1" x14ac:dyDescent="0.25">
      <c r="A134" s="436"/>
      <c r="B134" s="436"/>
      <c r="C134" s="436"/>
      <c r="D134" s="436"/>
      <c r="E134" s="436"/>
      <c r="F134" s="436"/>
      <c r="G134" s="436"/>
      <c r="H134" s="436"/>
      <c r="I134" s="436"/>
      <c r="J134" s="436"/>
      <c r="K134" s="436"/>
      <c r="L134" s="436"/>
      <c r="M134" s="436"/>
      <c r="N134" s="436"/>
      <c r="O134" s="436"/>
      <c r="P134" s="436"/>
      <c r="Q134" s="61"/>
      <c r="R134" s="7"/>
      <c r="S134" s="7"/>
      <c r="T134" s="62"/>
      <c r="U134" s="62"/>
      <c r="V134" s="62"/>
      <c r="W134" s="62"/>
      <c r="X134" s="62"/>
      <c r="Y134" s="62"/>
      <c r="Z134" s="62"/>
      <c r="AA134" s="62"/>
      <c r="AB134" s="62"/>
      <c r="AC134" s="63"/>
      <c r="AD134" s="63"/>
      <c r="AE134" s="63"/>
      <c r="AF134" s="63"/>
      <c r="AG134" s="63"/>
      <c r="AH134" s="63"/>
      <c r="AI134" s="63"/>
      <c r="AJ134" s="63"/>
      <c r="AK134" s="63"/>
      <c r="AL134" s="63"/>
      <c r="AM134" s="63"/>
      <c r="AN134" s="63"/>
      <c r="AO134" s="63"/>
      <c r="AP134" s="63"/>
      <c r="AQ134" s="63"/>
      <c r="AR134" s="63"/>
      <c r="AS134" s="63"/>
      <c r="AT134" s="63"/>
      <c r="AU134" s="63"/>
      <c r="AV134" s="63"/>
      <c r="AW134" s="63"/>
      <c r="AX134" s="63"/>
      <c r="AY134" s="63"/>
      <c r="AZ134" s="63"/>
      <c r="BA134" s="63"/>
      <c r="BB134" s="63"/>
      <c r="BC134" s="63"/>
      <c r="BD134" s="63"/>
      <c r="BE134" s="63"/>
      <c r="BF134" s="63"/>
      <c r="BG134" s="63"/>
      <c r="BH134" s="63"/>
      <c r="BI134" s="17"/>
      <c r="BJ134" s="17"/>
      <c r="BK134" s="17"/>
      <c r="BL134" s="17"/>
      <c r="BM134" s="17"/>
      <c r="BN134" s="17"/>
      <c r="BO134" s="17"/>
      <c r="BP134" s="17"/>
      <c r="BQ134" s="17"/>
      <c r="BR134" s="17"/>
      <c r="BS134" s="17"/>
      <c r="BT134" s="17"/>
      <c r="BU134" s="17"/>
      <c r="BV134" s="17"/>
      <c r="BW134" s="17"/>
      <c r="BX134" s="17"/>
      <c r="BY134" s="17"/>
      <c r="BZ134" s="64"/>
      <c r="CA134" s="64"/>
      <c r="CB134" s="62"/>
      <c r="CC134" s="62"/>
      <c r="CD134" s="62"/>
      <c r="CE134" s="65"/>
      <c r="CF134" s="65"/>
      <c r="CG134" s="65"/>
      <c r="CH134" s="65"/>
      <c r="CI134" s="65"/>
    </row>
    <row r="135" spans="1:87" s="18" customFormat="1" ht="12.75" hidden="1" customHeight="1" x14ac:dyDescent="0.25">
      <c r="A135" s="435"/>
      <c r="B135" s="435"/>
      <c r="C135" s="435"/>
      <c r="D135" s="435"/>
      <c r="E135" s="435"/>
      <c r="F135" s="435"/>
      <c r="G135" s="435"/>
      <c r="H135" s="435"/>
      <c r="I135" s="435"/>
      <c r="J135" s="435"/>
      <c r="K135" s="435"/>
      <c r="L135" s="435"/>
      <c r="M135" s="435"/>
      <c r="N135" s="435"/>
      <c r="O135" s="435"/>
      <c r="P135" s="435"/>
      <c r="Q135" s="66"/>
      <c r="R135" s="7"/>
      <c r="S135" s="7"/>
      <c r="T135" s="62"/>
      <c r="U135" s="62"/>
      <c r="V135" s="62"/>
      <c r="W135" s="62"/>
      <c r="X135" s="62"/>
      <c r="Y135" s="62"/>
      <c r="Z135" s="62"/>
      <c r="AA135" s="62"/>
      <c r="AB135" s="62"/>
      <c r="AC135" s="63"/>
      <c r="AD135" s="63"/>
      <c r="AE135" s="63"/>
      <c r="AF135" s="63"/>
      <c r="AG135" s="63"/>
      <c r="AH135" s="63"/>
      <c r="AI135" s="63"/>
      <c r="AJ135" s="63"/>
      <c r="AK135" s="63"/>
      <c r="AL135" s="63"/>
      <c r="AM135" s="63"/>
      <c r="AN135" s="63"/>
      <c r="AO135" s="63"/>
      <c r="AP135" s="63"/>
      <c r="AQ135" s="63"/>
      <c r="AR135" s="63"/>
      <c r="AS135" s="63"/>
      <c r="AT135" s="63"/>
      <c r="AU135" s="63"/>
      <c r="AV135" s="63"/>
      <c r="AW135" s="63"/>
      <c r="AX135" s="63"/>
      <c r="AY135" s="63"/>
      <c r="AZ135" s="63"/>
      <c r="BA135" s="63"/>
      <c r="BB135" s="63"/>
      <c r="BC135" s="63"/>
      <c r="BD135" s="63"/>
      <c r="BE135" s="63"/>
      <c r="BF135" s="63"/>
      <c r="BG135" s="63"/>
      <c r="BH135" s="63"/>
      <c r="BI135" s="17"/>
      <c r="BJ135" s="17"/>
      <c r="BK135" s="17"/>
      <c r="BL135" s="17"/>
      <c r="BM135" s="17"/>
      <c r="BN135" s="17"/>
      <c r="BO135" s="17"/>
      <c r="BP135" s="17"/>
      <c r="BQ135" s="17"/>
      <c r="BR135" s="17"/>
      <c r="BS135" s="17"/>
      <c r="BT135" s="17"/>
      <c r="BU135" s="17"/>
      <c r="BV135" s="17"/>
      <c r="BW135" s="17"/>
      <c r="BX135" s="17"/>
      <c r="BY135" s="17"/>
      <c r="BZ135" s="64"/>
      <c r="CA135" s="64"/>
      <c r="CB135" s="62"/>
      <c r="CC135" s="62"/>
      <c r="CD135" s="62"/>
      <c r="CE135" s="65"/>
      <c r="CF135" s="65"/>
      <c r="CG135" s="65"/>
      <c r="CH135" s="65"/>
      <c r="CI135" s="65"/>
    </row>
  </sheetData>
  <mergeCells count="134">
    <mergeCell ref="A1:C1"/>
    <mergeCell ref="M1:P1"/>
    <mergeCell ref="A2:D2"/>
    <mergeCell ref="L2:P2"/>
    <mergeCell ref="N4:O4"/>
    <mergeCell ref="A132:P132"/>
    <mergeCell ref="A134:P134"/>
    <mergeCell ref="A135:P135"/>
    <mergeCell ref="A125:I125"/>
    <mergeCell ref="A126:I126"/>
    <mergeCell ref="A127:G127"/>
    <mergeCell ref="A128:G128"/>
    <mergeCell ref="A131:P131"/>
    <mergeCell ref="A120:I120"/>
    <mergeCell ref="A121:I121"/>
    <mergeCell ref="A122:I122"/>
    <mergeCell ref="A123:I123"/>
    <mergeCell ref="A124:I124"/>
    <mergeCell ref="A115:I115"/>
    <mergeCell ref="A116:I116"/>
    <mergeCell ref="A117:I117"/>
    <mergeCell ref="A118:I118"/>
    <mergeCell ref="A119:I119"/>
    <mergeCell ref="A110:I110"/>
    <mergeCell ref="A111:I111"/>
    <mergeCell ref="A112:I112"/>
    <mergeCell ref="A113:I113"/>
    <mergeCell ref="A114:I114"/>
    <mergeCell ref="A105:I105"/>
    <mergeCell ref="A106:I106"/>
    <mergeCell ref="A107:I107"/>
    <mergeCell ref="A108:I108"/>
    <mergeCell ref="A109:I109"/>
    <mergeCell ref="A100:I100"/>
    <mergeCell ref="A101:I101"/>
    <mergeCell ref="A102:I102"/>
    <mergeCell ref="A103:I103"/>
    <mergeCell ref="A104:I104"/>
    <mergeCell ref="C96:E96"/>
    <mergeCell ref="C97:E97"/>
    <mergeCell ref="A98:I98"/>
    <mergeCell ref="A99:I99"/>
    <mergeCell ref="C86:E86"/>
    <mergeCell ref="A87:P87"/>
    <mergeCell ref="C89:E89"/>
    <mergeCell ref="C90:E90"/>
    <mergeCell ref="C88:E88"/>
    <mergeCell ref="C91:E91"/>
    <mergeCell ref="C92:E92"/>
    <mergeCell ref="C94:E94"/>
    <mergeCell ref="C95:E95"/>
    <mergeCell ref="C93:E93"/>
    <mergeCell ref="C76:E76"/>
    <mergeCell ref="C77:E77"/>
    <mergeCell ref="A78:P78"/>
    <mergeCell ref="C79:E79"/>
    <mergeCell ref="C84:E84"/>
    <mergeCell ref="C85:E85"/>
    <mergeCell ref="C80:E80"/>
    <mergeCell ref="C81:E81"/>
    <mergeCell ref="A82:P82"/>
    <mergeCell ref="C83:E83"/>
    <mergeCell ref="C67:E67"/>
    <mergeCell ref="C68:E68"/>
    <mergeCell ref="C69:E69"/>
    <mergeCell ref="C70:E70"/>
    <mergeCell ref="C71:E71"/>
    <mergeCell ref="C72:E72"/>
    <mergeCell ref="C73:E73"/>
    <mergeCell ref="C74:E74"/>
    <mergeCell ref="C75:E75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52:E52"/>
    <mergeCell ref="C53:E53"/>
    <mergeCell ref="C54:E54"/>
    <mergeCell ref="C55:E55"/>
    <mergeCell ref="C48:E48"/>
    <mergeCell ref="C49:E49"/>
    <mergeCell ref="C50:E50"/>
    <mergeCell ref="C56:E56"/>
    <mergeCell ref="C57:E57"/>
    <mergeCell ref="C40:E40"/>
    <mergeCell ref="C41:E41"/>
    <mergeCell ref="C42:E42"/>
    <mergeCell ref="C43:E43"/>
    <mergeCell ref="C44:E44"/>
    <mergeCell ref="A45:P45"/>
    <mergeCell ref="C46:E46"/>
    <mergeCell ref="C47:E47"/>
    <mergeCell ref="C51:E51"/>
    <mergeCell ref="C32:E32"/>
    <mergeCell ref="C31:E31"/>
    <mergeCell ref="C34:E34"/>
    <mergeCell ref="A33:P33"/>
    <mergeCell ref="A36:P36"/>
    <mergeCell ref="C37:E37"/>
    <mergeCell ref="C35:E35"/>
    <mergeCell ref="C39:E39"/>
    <mergeCell ref="C38:E38"/>
    <mergeCell ref="A29:P29"/>
    <mergeCell ref="C30:E30"/>
    <mergeCell ref="A14:P14"/>
    <mergeCell ref="C15:G15"/>
    <mergeCell ref="E22:P22"/>
    <mergeCell ref="A24:A26"/>
    <mergeCell ref="B24:B26"/>
    <mergeCell ref="C24:E26"/>
    <mergeCell ref="F24:F26"/>
    <mergeCell ref="G24:H24"/>
    <mergeCell ref="I24:N24"/>
    <mergeCell ref="O24:O26"/>
    <mergeCell ref="P24:P26"/>
    <mergeCell ref="G25:G26"/>
    <mergeCell ref="H25:H26"/>
    <mergeCell ref="I25:I26"/>
    <mergeCell ref="J25:J26"/>
    <mergeCell ref="K25:N25"/>
    <mergeCell ref="A8:P8"/>
    <mergeCell ref="A9:P9"/>
    <mergeCell ref="A11:P11"/>
    <mergeCell ref="A12:P12"/>
    <mergeCell ref="A13:P13"/>
    <mergeCell ref="A3:D3"/>
    <mergeCell ref="L3:P3"/>
    <mergeCell ref="C27:E27"/>
    <mergeCell ref="A28:P28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78" fitToHeight="0" orientation="landscape" r:id="rId1"/>
  <headerFooter>
    <oddFooter>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J124"/>
  <sheetViews>
    <sheetView topLeftCell="A82" zoomScaleNormal="100" workbookViewId="0">
      <selection activeCell="A125" sqref="A125:XFD131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9.42578125" style="1" customWidth="1"/>
    <col min="8" max="8" width="10.140625" style="1" customWidth="1"/>
    <col min="9" max="9" width="11.85546875" style="1" customWidth="1"/>
    <col min="10" max="10" width="12.140625" style="1" customWidth="1"/>
    <col min="11" max="14" width="10.7109375" style="1" customWidth="1"/>
    <col min="15" max="16" width="11" style="1" customWidth="1"/>
    <col min="17" max="19" width="8.7109375" style="1" customWidth="1"/>
    <col min="20" max="23" width="50" style="2" hidden="1" customWidth="1"/>
    <col min="24" max="28" width="54.140625" style="2" hidden="1" customWidth="1"/>
    <col min="29" max="60" width="180.28515625" style="3" hidden="1" customWidth="1"/>
    <col min="61" max="65" width="52.140625" style="4" hidden="1" customWidth="1"/>
    <col min="66" max="77" width="130.28515625" style="4" hidden="1" customWidth="1"/>
    <col min="78" max="79" width="180.28515625" style="5" hidden="1" customWidth="1"/>
    <col min="80" max="81" width="34.140625" style="2" hidden="1" customWidth="1"/>
    <col min="82" max="82" width="103.28515625" style="6" hidden="1" customWidth="1"/>
    <col min="83" max="84" width="34.140625" style="2" hidden="1" customWidth="1"/>
    <col min="85" max="87" width="103.28515625" style="6" hidden="1" customWidth="1"/>
    <col min="88" max="88" width="81.28515625" style="6" hidden="1" customWidth="1"/>
    <col min="89" max="16384" width="9.140625" style="1"/>
  </cols>
  <sheetData>
    <row r="1" spans="1:65" s="7" customFormat="1" ht="15" x14ac:dyDescent="0.25">
      <c r="A1" s="431" t="s">
        <v>0</v>
      </c>
      <c r="B1" s="431"/>
      <c r="C1" s="431"/>
      <c r="D1" s="75"/>
      <c r="E1" s="76"/>
      <c r="F1" s="76"/>
      <c r="G1" s="76"/>
      <c r="H1" s="75"/>
      <c r="I1" s="76"/>
      <c r="J1" s="76"/>
      <c r="K1" s="75"/>
      <c r="L1" s="76"/>
      <c r="M1" s="431" t="s">
        <v>1</v>
      </c>
      <c r="N1" s="431"/>
      <c r="O1" s="431"/>
      <c r="P1" s="431"/>
    </row>
    <row r="2" spans="1:65" s="7" customFormat="1" ht="11.25" customHeight="1" x14ac:dyDescent="0.25">
      <c r="A2" s="432"/>
      <c r="B2" s="432"/>
      <c r="C2" s="432"/>
      <c r="D2" s="432"/>
      <c r="E2" s="76"/>
      <c r="F2" s="76"/>
      <c r="G2" s="77"/>
      <c r="H2" s="77"/>
      <c r="I2" s="76"/>
      <c r="J2" s="77"/>
      <c r="K2" s="77"/>
      <c r="L2" s="433"/>
      <c r="M2" s="433"/>
      <c r="N2" s="433"/>
      <c r="O2" s="433"/>
      <c r="P2" s="433"/>
    </row>
    <row r="3" spans="1:65" s="7" customFormat="1" ht="11.25" customHeight="1" x14ac:dyDescent="0.25">
      <c r="A3" s="411"/>
      <c r="B3" s="411"/>
      <c r="C3" s="411"/>
      <c r="D3" s="411"/>
      <c r="E3" s="76"/>
      <c r="F3" s="76"/>
      <c r="G3" s="77"/>
      <c r="H3" s="77"/>
      <c r="I3" s="76"/>
      <c r="J3" s="77"/>
      <c r="K3" s="77"/>
      <c r="L3" s="411"/>
      <c r="M3" s="411"/>
      <c r="N3" s="411"/>
      <c r="O3" s="411"/>
      <c r="P3" s="411"/>
    </row>
    <row r="4" spans="1:65" s="7" customFormat="1" ht="15" x14ac:dyDescent="0.25">
      <c r="A4" s="76" t="s">
        <v>406</v>
      </c>
      <c r="B4" s="78"/>
      <c r="C4" s="79"/>
      <c r="D4" s="80"/>
      <c r="E4" s="76"/>
      <c r="F4" s="76"/>
      <c r="G4" s="76"/>
      <c r="H4" s="76"/>
      <c r="I4" s="76"/>
      <c r="J4" s="76"/>
      <c r="K4" s="76"/>
      <c r="L4" s="76"/>
      <c r="M4" s="76"/>
      <c r="N4" s="434" t="s">
        <v>407</v>
      </c>
      <c r="O4" s="434"/>
      <c r="P4" s="80"/>
      <c r="T4" s="2" t="s">
        <v>2</v>
      </c>
      <c r="U4" s="2" t="s">
        <v>2</v>
      </c>
      <c r="V4" s="2" t="s">
        <v>2</v>
      </c>
      <c r="W4" s="2" t="s">
        <v>2</v>
      </c>
      <c r="X4" s="2" t="s">
        <v>228</v>
      </c>
      <c r="Y4" s="2" t="s">
        <v>2</v>
      </c>
      <c r="Z4" s="2" t="s">
        <v>2</v>
      </c>
      <c r="AA4" s="2" t="s">
        <v>2</v>
      </c>
      <c r="AB4" s="2" t="s">
        <v>2</v>
      </c>
    </row>
    <row r="5" spans="1:65" s="7" customFormat="1" ht="11.25" customHeight="1" x14ac:dyDescent="0.25">
      <c r="A5" s="76" t="s">
        <v>3</v>
      </c>
      <c r="B5" s="81"/>
      <c r="C5" s="81"/>
      <c r="D5" s="81"/>
      <c r="E5" s="76"/>
      <c r="F5" s="76"/>
      <c r="G5" s="76"/>
      <c r="H5" s="76"/>
      <c r="I5" s="76"/>
      <c r="J5" s="76"/>
      <c r="K5" s="76"/>
      <c r="L5" s="76"/>
      <c r="M5" s="76"/>
      <c r="N5" s="81"/>
      <c r="O5" s="81"/>
      <c r="P5" s="80" t="s">
        <v>3</v>
      </c>
    </row>
    <row r="6" spans="1:65" s="7" customFormat="1" ht="11.25" customHeight="1" x14ac:dyDescent="0.25">
      <c r="A6" s="8"/>
      <c r="B6" s="11"/>
      <c r="C6" s="11"/>
      <c r="D6" s="11"/>
      <c r="E6" s="8"/>
      <c r="F6" s="8"/>
      <c r="G6" s="8"/>
      <c r="H6" s="8"/>
      <c r="I6" s="8"/>
      <c r="J6" s="8"/>
      <c r="K6" s="8"/>
      <c r="L6" s="8"/>
      <c r="M6" s="8"/>
      <c r="N6" s="11"/>
      <c r="O6" s="11"/>
      <c r="P6" s="12"/>
    </row>
    <row r="7" spans="1:65" s="7" customFormat="1" ht="11.25" customHeight="1" x14ac:dyDescent="0.25">
      <c r="A7" s="8"/>
      <c r="B7" s="8"/>
      <c r="C7" s="8"/>
      <c r="D7" s="8"/>
      <c r="E7" s="8"/>
      <c r="F7" s="8"/>
      <c r="G7" s="8"/>
      <c r="H7" s="8"/>
      <c r="I7" s="8"/>
      <c r="J7" s="9"/>
      <c r="K7" s="8"/>
      <c r="L7" s="8"/>
      <c r="M7" s="8"/>
      <c r="N7" s="8"/>
      <c r="O7" s="8"/>
      <c r="P7" s="8"/>
    </row>
    <row r="8" spans="1:65" s="7" customFormat="1" ht="78" customHeight="1" x14ac:dyDescent="0.25">
      <c r="A8" s="499" t="s">
        <v>4</v>
      </c>
      <c r="B8" s="499"/>
      <c r="C8" s="499"/>
      <c r="D8" s="499"/>
      <c r="E8" s="499"/>
      <c r="F8" s="499"/>
      <c r="G8" s="499"/>
      <c r="H8" s="499"/>
      <c r="I8" s="499"/>
      <c r="J8" s="499"/>
      <c r="K8" s="499"/>
      <c r="L8" s="499"/>
      <c r="M8" s="499"/>
      <c r="N8" s="499"/>
      <c r="O8" s="499"/>
      <c r="P8" s="499"/>
      <c r="AC8" s="13" t="s">
        <v>4</v>
      </c>
      <c r="AD8" s="13" t="s">
        <v>2</v>
      </c>
      <c r="AE8" s="13" t="s">
        <v>2</v>
      </c>
      <c r="AF8" s="13" t="s">
        <v>2</v>
      </c>
      <c r="AG8" s="13" t="s">
        <v>2</v>
      </c>
      <c r="AH8" s="13" t="s">
        <v>2</v>
      </c>
      <c r="AI8" s="13" t="s">
        <v>2</v>
      </c>
      <c r="AJ8" s="13" t="s">
        <v>2</v>
      </c>
      <c r="AK8" s="13" t="s">
        <v>2</v>
      </c>
      <c r="AL8" s="13" t="s">
        <v>2</v>
      </c>
      <c r="AM8" s="13" t="s">
        <v>2</v>
      </c>
      <c r="AN8" s="13" t="s">
        <v>2</v>
      </c>
      <c r="AO8" s="13" t="s">
        <v>2</v>
      </c>
      <c r="AP8" s="13" t="s">
        <v>2</v>
      </c>
      <c r="AQ8" s="13" t="s">
        <v>2</v>
      </c>
      <c r="AR8" s="13" t="s">
        <v>2</v>
      </c>
    </row>
    <row r="9" spans="1:65" s="7" customFormat="1" ht="15" x14ac:dyDescent="0.25">
      <c r="A9" s="406" t="s">
        <v>5</v>
      </c>
      <c r="B9" s="406"/>
      <c r="C9" s="406"/>
      <c r="D9" s="406"/>
      <c r="E9" s="406"/>
      <c r="F9" s="406"/>
      <c r="G9" s="406"/>
      <c r="H9" s="406"/>
      <c r="I9" s="406"/>
      <c r="J9" s="406"/>
      <c r="K9" s="406"/>
      <c r="L9" s="406"/>
      <c r="M9" s="406"/>
      <c r="N9" s="406"/>
      <c r="O9" s="406"/>
      <c r="P9" s="406"/>
    </row>
    <row r="10" spans="1:65" s="7" customFormat="1" ht="15" x14ac:dyDescent="0.25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</row>
    <row r="11" spans="1:65" s="7" customFormat="1" ht="28.5" customHeight="1" x14ac:dyDescent="0.25">
      <c r="A11" s="408" t="s">
        <v>526</v>
      </c>
      <c r="B11" s="408"/>
      <c r="C11" s="408"/>
      <c r="D11" s="408"/>
      <c r="E11" s="408"/>
      <c r="F11" s="408"/>
      <c r="G11" s="408"/>
      <c r="H11" s="408"/>
      <c r="I11" s="408"/>
      <c r="J11" s="408"/>
      <c r="K11" s="408"/>
      <c r="L11" s="408"/>
      <c r="M11" s="408"/>
      <c r="N11" s="408"/>
      <c r="O11" s="408"/>
      <c r="P11" s="408"/>
    </row>
    <row r="12" spans="1:65" s="7" customFormat="1" ht="21" customHeight="1" x14ac:dyDescent="0.25">
      <c r="A12" s="409" t="s">
        <v>6</v>
      </c>
      <c r="B12" s="409"/>
      <c r="C12" s="409"/>
      <c r="D12" s="409"/>
      <c r="E12" s="409"/>
      <c r="F12" s="409"/>
      <c r="G12" s="409"/>
      <c r="H12" s="409"/>
      <c r="I12" s="409"/>
      <c r="J12" s="409"/>
      <c r="K12" s="409"/>
      <c r="L12" s="409"/>
      <c r="M12" s="409"/>
      <c r="N12" s="409"/>
      <c r="O12" s="409"/>
      <c r="P12" s="409"/>
    </row>
    <row r="13" spans="1:65" s="7" customFormat="1" ht="27.75" customHeight="1" x14ac:dyDescent="0.25">
      <c r="A13" s="405" t="s">
        <v>1106</v>
      </c>
      <c r="B13" s="405"/>
      <c r="C13" s="405"/>
      <c r="D13" s="405"/>
      <c r="E13" s="405"/>
      <c r="F13" s="405"/>
      <c r="G13" s="405"/>
      <c r="H13" s="405"/>
      <c r="I13" s="405"/>
      <c r="J13" s="405"/>
      <c r="K13" s="405"/>
      <c r="L13" s="405"/>
      <c r="M13" s="405"/>
      <c r="N13" s="405"/>
      <c r="O13" s="405"/>
      <c r="P13" s="405"/>
      <c r="AS13" s="13" t="s">
        <v>229</v>
      </c>
      <c r="AT13" s="13" t="s">
        <v>2</v>
      </c>
      <c r="AU13" s="13" t="s">
        <v>2</v>
      </c>
      <c r="AV13" s="13" t="s">
        <v>2</v>
      </c>
      <c r="AW13" s="13" t="s">
        <v>2</v>
      </c>
      <c r="AX13" s="13" t="s">
        <v>2</v>
      </c>
      <c r="AY13" s="13" t="s">
        <v>2</v>
      </c>
      <c r="AZ13" s="13" t="s">
        <v>2</v>
      </c>
      <c r="BA13" s="13" t="s">
        <v>2</v>
      </c>
      <c r="BB13" s="13" t="s">
        <v>2</v>
      </c>
      <c r="BC13" s="13" t="s">
        <v>2</v>
      </c>
      <c r="BD13" s="13" t="s">
        <v>2</v>
      </c>
      <c r="BE13" s="13" t="s">
        <v>2</v>
      </c>
      <c r="BF13" s="13" t="s">
        <v>2</v>
      </c>
      <c r="BG13" s="13" t="s">
        <v>2</v>
      </c>
      <c r="BH13" s="13" t="s">
        <v>2</v>
      </c>
    </row>
    <row r="14" spans="1:65" s="7" customFormat="1" ht="15.75" customHeight="1" x14ac:dyDescent="0.25">
      <c r="A14" s="409" t="s">
        <v>8</v>
      </c>
      <c r="B14" s="409"/>
      <c r="C14" s="409"/>
      <c r="D14" s="409"/>
      <c r="E14" s="409"/>
      <c r="F14" s="409"/>
      <c r="G14" s="409"/>
      <c r="H14" s="409"/>
      <c r="I14" s="409"/>
      <c r="J14" s="409"/>
      <c r="K14" s="409"/>
      <c r="L14" s="409"/>
      <c r="M14" s="409"/>
      <c r="N14" s="409"/>
      <c r="O14" s="409"/>
      <c r="P14" s="409"/>
    </row>
    <row r="15" spans="1:65" s="7" customFormat="1" ht="15" x14ac:dyDescent="0.25">
      <c r="A15" s="8"/>
      <c r="B15" s="15" t="s">
        <v>9</v>
      </c>
      <c r="C15" s="418"/>
      <c r="D15" s="418"/>
      <c r="E15" s="418"/>
      <c r="F15" s="418"/>
      <c r="G15" s="418"/>
      <c r="H15" s="16"/>
      <c r="I15" s="16"/>
      <c r="J15" s="16"/>
      <c r="K15" s="16"/>
      <c r="L15" s="16"/>
      <c r="M15" s="16"/>
      <c r="N15" s="16"/>
      <c r="O15" s="8"/>
      <c r="P15" s="8"/>
      <c r="BI15" s="17" t="s">
        <v>2</v>
      </c>
      <c r="BJ15" s="17" t="s">
        <v>2</v>
      </c>
      <c r="BK15" s="17" t="s">
        <v>2</v>
      </c>
      <c r="BL15" s="17" t="s">
        <v>2</v>
      </c>
      <c r="BM15" s="17" t="s">
        <v>2</v>
      </c>
    </row>
    <row r="16" spans="1:65" s="7" customFormat="1" ht="12.75" customHeight="1" x14ac:dyDescent="0.25">
      <c r="B16" s="18" t="s">
        <v>10</v>
      </c>
      <c r="C16" s="18"/>
      <c r="D16" s="19"/>
      <c r="E16" s="20">
        <v>358.07600000000002</v>
      </c>
      <c r="F16" s="21" t="s">
        <v>11</v>
      </c>
      <c r="H16" s="18"/>
      <c r="I16" s="18"/>
      <c r="J16" s="18"/>
      <c r="K16" s="18"/>
      <c r="L16" s="18"/>
      <c r="M16" s="22"/>
      <c r="N16" s="18"/>
    </row>
    <row r="17" spans="1:80" s="7" customFormat="1" ht="12.75" customHeight="1" x14ac:dyDescent="0.25">
      <c r="B17" s="18" t="s">
        <v>12</v>
      </c>
      <c r="D17" s="19"/>
      <c r="E17" s="20">
        <v>226.86699999999999</v>
      </c>
      <c r="F17" s="21" t="s">
        <v>11</v>
      </c>
      <c r="H17" s="18"/>
      <c r="I17" s="18"/>
      <c r="J17" s="18"/>
      <c r="K17" s="18"/>
      <c r="L17" s="18"/>
      <c r="M17" s="22"/>
      <c r="N17" s="18"/>
    </row>
    <row r="18" spans="1:80" s="7" customFormat="1" ht="12.75" customHeight="1" x14ac:dyDescent="0.25">
      <c r="B18" s="18" t="s">
        <v>13</v>
      </c>
      <c r="D18" s="19"/>
      <c r="E18" s="20">
        <v>131.208</v>
      </c>
      <c r="F18" s="21" t="s">
        <v>11</v>
      </c>
      <c r="H18" s="18"/>
      <c r="I18" s="18"/>
      <c r="J18" s="18"/>
      <c r="K18" s="18"/>
      <c r="L18" s="18"/>
      <c r="M18" s="22"/>
      <c r="N18" s="18"/>
    </row>
    <row r="19" spans="1:80" s="7" customFormat="1" ht="12.75" customHeight="1" x14ac:dyDescent="0.25">
      <c r="B19" s="18" t="s">
        <v>14</v>
      </c>
      <c r="C19" s="18"/>
      <c r="D19" s="19"/>
      <c r="E19" s="20">
        <v>80.968000000000004</v>
      </c>
      <c r="F19" s="21" t="s">
        <v>11</v>
      </c>
      <c r="H19" s="18"/>
      <c r="J19" s="18"/>
      <c r="K19" s="18"/>
      <c r="L19" s="18"/>
      <c r="M19" s="9"/>
      <c r="N19" s="23"/>
    </row>
    <row r="20" spans="1:80" s="7" customFormat="1" ht="12.75" customHeight="1" x14ac:dyDescent="0.25">
      <c r="B20" s="18" t="s">
        <v>15</v>
      </c>
      <c r="C20" s="18"/>
      <c r="D20" s="10"/>
      <c r="E20" s="24">
        <v>93.29</v>
      </c>
      <c r="F20" s="21" t="s">
        <v>16</v>
      </c>
      <c r="H20" s="18"/>
      <c r="J20" s="18"/>
      <c r="K20" s="18"/>
      <c r="L20" s="18"/>
      <c r="M20" s="25"/>
      <c r="N20" s="21"/>
    </row>
    <row r="21" spans="1:80" s="7" customFormat="1" ht="12.75" customHeight="1" x14ac:dyDescent="0.25">
      <c r="B21" s="18" t="s">
        <v>17</v>
      </c>
      <c r="C21" s="18"/>
      <c r="D21" s="10"/>
      <c r="E21" s="24">
        <v>12.09</v>
      </c>
      <c r="F21" s="21" t="s">
        <v>16</v>
      </c>
      <c r="H21" s="18"/>
      <c r="J21" s="18"/>
      <c r="K21" s="18"/>
      <c r="L21" s="18"/>
      <c r="M21" s="25"/>
      <c r="N21" s="21"/>
    </row>
    <row r="22" spans="1:80" s="7" customFormat="1" ht="15" x14ac:dyDescent="0.25">
      <c r="A22" s="8"/>
      <c r="B22" s="15" t="s">
        <v>18</v>
      </c>
      <c r="C22" s="15"/>
      <c r="D22" s="8"/>
      <c r="E22" s="419" t="s">
        <v>230</v>
      </c>
      <c r="F22" s="419"/>
      <c r="G22" s="419"/>
      <c r="H22" s="419"/>
      <c r="I22" s="419"/>
      <c r="J22" s="419"/>
      <c r="K22" s="419"/>
      <c r="L22" s="419"/>
      <c r="M22" s="419"/>
      <c r="N22" s="419"/>
      <c r="O22" s="419"/>
      <c r="P22" s="419"/>
      <c r="BN22" s="17" t="s">
        <v>230</v>
      </c>
      <c r="BO22" s="17" t="s">
        <v>2</v>
      </c>
      <c r="BP22" s="17" t="s">
        <v>2</v>
      </c>
      <c r="BQ22" s="17" t="s">
        <v>2</v>
      </c>
      <c r="BR22" s="17" t="s">
        <v>2</v>
      </c>
      <c r="BS22" s="17" t="s">
        <v>2</v>
      </c>
      <c r="BT22" s="17" t="s">
        <v>2</v>
      </c>
      <c r="BU22" s="17" t="s">
        <v>2</v>
      </c>
      <c r="BV22" s="17" t="s">
        <v>2</v>
      </c>
      <c r="BW22" s="17" t="s">
        <v>2</v>
      </c>
      <c r="BX22" s="17" t="s">
        <v>2</v>
      </c>
      <c r="BY22" s="17" t="s">
        <v>2</v>
      </c>
    </row>
    <row r="23" spans="1:80" s="7" customFormat="1" ht="12.75" customHeight="1" x14ac:dyDescent="0.25">
      <c r="A23" s="15"/>
      <c r="B23" s="15"/>
      <c r="C23" s="8"/>
      <c r="D23" s="15"/>
      <c r="E23" s="26"/>
      <c r="F23" s="27"/>
      <c r="G23" s="28"/>
      <c r="H23" s="28"/>
      <c r="I23" s="15"/>
      <c r="J23" s="15"/>
      <c r="K23" s="15"/>
      <c r="L23" s="29"/>
      <c r="M23" s="15"/>
      <c r="N23" s="8"/>
      <c r="O23" s="8"/>
      <c r="P23" s="8"/>
    </row>
    <row r="24" spans="1:80" s="7" customFormat="1" ht="36" customHeight="1" x14ac:dyDescent="0.25">
      <c r="A24" s="420" t="s">
        <v>20</v>
      </c>
      <c r="B24" s="420" t="s">
        <v>21</v>
      </c>
      <c r="C24" s="420" t="s">
        <v>22</v>
      </c>
      <c r="D24" s="420"/>
      <c r="E24" s="420"/>
      <c r="F24" s="420" t="s">
        <v>23</v>
      </c>
      <c r="G24" s="421" t="s">
        <v>24</v>
      </c>
      <c r="H24" s="422"/>
      <c r="I24" s="420" t="s">
        <v>25</v>
      </c>
      <c r="J24" s="420"/>
      <c r="K24" s="420"/>
      <c r="L24" s="420"/>
      <c r="M24" s="420"/>
      <c r="N24" s="420"/>
      <c r="O24" s="420" t="s">
        <v>26</v>
      </c>
      <c r="P24" s="420" t="s">
        <v>27</v>
      </c>
    </row>
    <row r="25" spans="1:80" s="7" customFormat="1" ht="36.75" customHeight="1" x14ac:dyDescent="0.25">
      <c r="A25" s="420"/>
      <c r="B25" s="420"/>
      <c r="C25" s="420"/>
      <c r="D25" s="420"/>
      <c r="E25" s="420"/>
      <c r="F25" s="420"/>
      <c r="G25" s="423" t="s">
        <v>28</v>
      </c>
      <c r="H25" s="423" t="s">
        <v>29</v>
      </c>
      <c r="I25" s="420" t="s">
        <v>28</v>
      </c>
      <c r="J25" s="420" t="s">
        <v>30</v>
      </c>
      <c r="K25" s="412" t="s">
        <v>31</v>
      </c>
      <c r="L25" s="412"/>
      <c r="M25" s="412"/>
      <c r="N25" s="412"/>
      <c r="O25" s="420"/>
      <c r="P25" s="420"/>
    </row>
    <row r="26" spans="1:80" s="7" customFormat="1" ht="15" x14ac:dyDescent="0.25">
      <c r="A26" s="420"/>
      <c r="B26" s="420"/>
      <c r="C26" s="420"/>
      <c r="D26" s="420"/>
      <c r="E26" s="420"/>
      <c r="F26" s="420"/>
      <c r="G26" s="424"/>
      <c r="H26" s="424"/>
      <c r="I26" s="420"/>
      <c r="J26" s="420"/>
      <c r="K26" s="31" t="s">
        <v>32</v>
      </c>
      <c r="L26" s="31" t="s">
        <v>33</v>
      </c>
      <c r="M26" s="31" t="s">
        <v>34</v>
      </c>
      <c r="N26" s="31" t="s">
        <v>35</v>
      </c>
      <c r="O26" s="420"/>
      <c r="P26" s="420"/>
    </row>
    <row r="27" spans="1:80" s="7" customFormat="1" ht="15" x14ac:dyDescent="0.25">
      <c r="A27" s="30">
        <v>1</v>
      </c>
      <c r="B27" s="30">
        <v>2</v>
      </c>
      <c r="C27" s="412">
        <v>3</v>
      </c>
      <c r="D27" s="412"/>
      <c r="E27" s="412"/>
      <c r="F27" s="30">
        <v>4</v>
      </c>
      <c r="G27" s="30">
        <v>5</v>
      </c>
      <c r="H27" s="30">
        <v>6</v>
      </c>
      <c r="I27" s="30">
        <v>7</v>
      </c>
      <c r="J27" s="30">
        <v>8</v>
      </c>
      <c r="K27" s="30">
        <v>9</v>
      </c>
      <c r="L27" s="30">
        <v>10</v>
      </c>
      <c r="M27" s="30">
        <v>11</v>
      </c>
      <c r="N27" s="30">
        <v>12</v>
      </c>
      <c r="O27" s="30">
        <v>13</v>
      </c>
      <c r="P27" s="30">
        <v>14</v>
      </c>
    </row>
    <row r="28" spans="1:80" s="7" customFormat="1" ht="15" x14ac:dyDescent="0.25">
      <c r="A28" s="437" t="s">
        <v>399</v>
      </c>
      <c r="B28" s="413"/>
      <c r="C28" s="413"/>
      <c r="D28" s="413"/>
      <c r="E28" s="413"/>
      <c r="F28" s="413"/>
      <c r="G28" s="413"/>
      <c r="H28" s="413"/>
      <c r="I28" s="413"/>
      <c r="J28" s="413"/>
      <c r="K28" s="413"/>
      <c r="L28" s="413"/>
      <c r="M28" s="413"/>
      <c r="N28" s="413"/>
      <c r="O28" s="413"/>
      <c r="P28" s="413"/>
      <c r="BZ28" s="32" t="s">
        <v>231</v>
      </c>
    </row>
    <row r="29" spans="1:80" s="7" customFormat="1" ht="15" x14ac:dyDescent="0.25">
      <c r="A29" s="414" t="s">
        <v>232</v>
      </c>
      <c r="B29" s="414"/>
      <c r="C29" s="414"/>
      <c r="D29" s="414"/>
      <c r="E29" s="414"/>
      <c r="F29" s="414"/>
      <c r="G29" s="414"/>
      <c r="H29" s="414"/>
      <c r="I29" s="414"/>
      <c r="J29" s="414"/>
      <c r="K29" s="414"/>
      <c r="L29" s="414"/>
      <c r="M29" s="414"/>
      <c r="N29" s="414"/>
      <c r="O29" s="414"/>
      <c r="P29" s="414"/>
      <c r="BZ29" s="32"/>
      <c r="CA29" s="33" t="s">
        <v>232</v>
      </c>
    </row>
    <row r="30" spans="1:80" s="7" customFormat="1" ht="45" x14ac:dyDescent="0.25">
      <c r="A30" s="34" t="s">
        <v>38</v>
      </c>
      <c r="B30" s="35" t="s">
        <v>233</v>
      </c>
      <c r="C30" s="415" t="s">
        <v>234</v>
      </c>
      <c r="D30" s="416"/>
      <c r="E30" s="417"/>
      <c r="F30" s="34" t="s">
        <v>235</v>
      </c>
      <c r="G30" s="36"/>
      <c r="H30" s="42">
        <v>5.0000000000000001E-3</v>
      </c>
      <c r="I30" s="38">
        <v>53318.27</v>
      </c>
      <c r="J30" s="40">
        <v>521.80999999999995</v>
      </c>
      <c r="K30" s="39"/>
      <c r="L30" s="40">
        <v>306.58</v>
      </c>
      <c r="M30" s="40">
        <v>215.23</v>
      </c>
      <c r="N30" s="39"/>
      <c r="O30" s="44">
        <v>0</v>
      </c>
      <c r="P30" s="40">
        <v>0.19</v>
      </c>
      <c r="BZ30" s="32"/>
      <c r="CA30" s="33"/>
      <c r="CB30" s="2" t="s">
        <v>234</v>
      </c>
    </row>
    <row r="31" spans="1:80" s="7" customFormat="1" ht="33.75" x14ac:dyDescent="0.25">
      <c r="A31" s="34" t="s">
        <v>42</v>
      </c>
      <c r="B31" s="35" t="s">
        <v>192</v>
      </c>
      <c r="C31" s="415" t="s">
        <v>236</v>
      </c>
      <c r="D31" s="416"/>
      <c r="E31" s="417"/>
      <c r="F31" s="34" t="s">
        <v>194</v>
      </c>
      <c r="G31" s="36"/>
      <c r="H31" s="42">
        <v>3.0000000000000001E-3</v>
      </c>
      <c r="I31" s="38">
        <v>104201.02</v>
      </c>
      <c r="J31" s="40">
        <v>431.39</v>
      </c>
      <c r="K31" s="40">
        <v>431.39</v>
      </c>
      <c r="L31" s="39"/>
      <c r="M31" s="39"/>
      <c r="N31" s="39"/>
      <c r="O31" s="40">
        <v>0.64</v>
      </c>
      <c r="P31" s="44">
        <v>0</v>
      </c>
      <c r="BZ31" s="32"/>
      <c r="CA31" s="33"/>
      <c r="CB31" s="2" t="s">
        <v>236</v>
      </c>
    </row>
    <row r="32" spans="1:80" s="7" customFormat="1" ht="33.75" x14ac:dyDescent="0.25">
      <c r="A32" s="34" t="s">
        <v>45</v>
      </c>
      <c r="B32" s="35" t="s">
        <v>237</v>
      </c>
      <c r="C32" s="415" t="s">
        <v>367</v>
      </c>
      <c r="D32" s="416"/>
      <c r="E32" s="417"/>
      <c r="F32" s="34" t="s">
        <v>194</v>
      </c>
      <c r="G32" s="36"/>
      <c r="H32" s="42">
        <v>1.4999999999999999E-2</v>
      </c>
      <c r="I32" s="38">
        <v>167804.24</v>
      </c>
      <c r="J32" s="38">
        <v>3763.01</v>
      </c>
      <c r="K32" s="38">
        <v>3763.01</v>
      </c>
      <c r="L32" s="39"/>
      <c r="M32" s="39"/>
      <c r="N32" s="39"/>
      <c r="O32" s="40">
        <v>5.56</v>
      </c>
      <c r="P32" s="44">
        <v>0</v>
      </c>
      <c r="BZ32" s="32"/>
      <c r="CA32" s="33"/>
      <c r="CB32" s="2" t="s">
        <v>238</v>
      </c>
    </row>
    <row r="33" spans="1:80" s="7" customFormat="1" ht="45" x14ac:dyDescent="0.25">
      <c r="A33" s="34" t="s">
        <v>49</v>
      </c>
      <c r="B33" s="35" t="s">
        <v>239</v>
      </c>
      <c r="C33" s="415" t="s">
        <v>240</v>
      </c>
      <c r="D33" s="416"/>
      <c r="E33" s="417"/>
      <c r="F33" s="34" t="s">
        <v>235</v>
      </c>
      <c r="G33" s="36"/>
      <c r="H33" s="42">
        <v>5.0000000000000001E-3</v>
      </c>
      <c r="I33" s="38">
        <v>11725.42</v>
      </c>
      <c r="J33" s="40">
        <v>106.61</v>
      </c>
      <c r="K33" s="39"/>
      <c r="L33" s="40">
        <v>67.42</v>
      </c>
      <c r="M33" s="40">
        <v>39.19</v>
      </c>
      <c r="N33" s="39"/>
      <c r="O33" s="44">
        <v>0</v>
      </c>
      <c r="P33" s="40">
        <v>0.04</v>
      </c>
      <c r="BZ33" s="32"/>
      <c r="CA33" s="33"/>
      <c r="CB33" s="2" t="s">
        <v>240</v>
      </c>
    </row>
    <row r="34" spans="1:80" s="7" customFormat="1" ht="33.75" x14ac:dyDescent="0.25">
      <c r="A34" s="34" t="s">
        <v>55</v>
      </c>
      <c r="B34" s="35" t="s">
        <v>241</v>
      </c>
      <c r="C34" s="415" t="s">
        <v>242</v>
      </c>
      <c r="D34" s="416"/>
      <c r="E34" s="417"/>
      <c r="F34" s="34" t="s">
        <v>235</v>
      </c>
      <c r="G34" s="36"/>
      <c r="H34" s="42">
        <v>5.0000000000000001E-3</v>
      </c>
      <c r="I34" s="38">
        <v>5651.27</v>
      </c>
      <c r="J34" s="40">
        <v>154.15</v>
      </c>
      <c r="K34" s="39"/>
      <c r="L34" s="40">
        <v>97.48</v>
      </c>
      <c r="M34" s="40">
        <v>56.67</v>
      </c>
      <c r="N34" s="39"/>
      <c r="O34" s="44">
        <v>0</v>
      </c>
      <c r="P34" s="40">
        <v>0.05</v>
      </c>
      <c r="BZ34" s="32"/>
      <c r="CA34" s="33"/>
      <c r="CB34" s="2" t="s">
        <v>242</v>
      </c>
    </row>
    <row r="35" spans="1:80" s="7" customFormat="1" ht="22.5" x14ac:dyDescent="0.25">
      <c r="A35" s="34" t="s">
        <v>59</v>
      </c>
      <c r="B35" s="35" t="s">
        <v>243</v>
      </c>
      <c r="C35" s="415" t="s">
        <v>244</v>
      </c>
      <c r="D35" s="416"/>
      <c r="E35" s="417"/>
      <c r="F35" s="34" t="s">
        <v>245</v>
      </c>
      <c r="G35" s="36"/>
      <c r="H35" s="42">
        <v>8.0000000000000002E-3</v>
      </c>
      <c r="I35" s="38">
        <v>524.64</v>
      </c>
      <c r="J35" s="40">
        <v>7.91</v>
      </c>
      <c r="K35" s="39"/>
      <c r="L35" s="40">
        <v>4.83</v>
      </c>
      <c r="M35" s="40">
        <v>3.08</v>
      </c>
      <c r="N35" s="39"/>
      <c r="O35" s="44">
        <v>0</v>
      </c>
      <c r="P35" s="44">
        <v>0</v>
      </c>
      <c r="BZ35" s="32"/>
      <c r="CA35" s="33"/>
      <c r="CB35" s="2" t="s">
        <v>244</v>
      </c>
    </row>
    <row r="36" spans="1:80" s="7" customFormat="1" ht="15" x14ac:dyDescent="0.25">
      <c r="A36" s="414" t="s">
        <v>246</v>
      </c>
      <c r="B36" s="414"/>
      <c r="C36" s="414"/>
      <c r="D36" s="414"/>
      <c r="E36" s="414"/>
      <c r="F36" s="414"/>
      <c r="G36" s="414"/>
      <c r="H36" s="414"/>
      <c r="I36" s="414"/>
      <c r="J36" s="414"/>
      <c r="K36" s="414"/>
      <c r="L36" s="414"/>
      <c r="M36" s="414"/>
      <c r="N36" s="414"/>
      <c r="O36" s="414"/>
      <c r="P36" s="414"/>
      <c r="BZ36" s="32"/>
      <c r="CA36" s="33" t="s">
        <v>246</v>
      </c>
    </row>
    <row r="37" spans="1:80" s="7" customFormat="1" ht="22.5" x14ac:dyDescent="0.25">
      <c r="A37" s="34" t="s">
        <v>247</v>
      </c>
      <c r="B37" s="35" t="s">
        <v>248</v>
      </c>
      <c r="C37" s="415" t="s">
        <v>249</v>
      </c>
      <c r="D37" s="416"/>
      <c r="E37" s="417"/>
      <c r="F37" s="34" t="s">
        <v>169</v>
      </c>
      <c r="G37" s="36"/>
      <c r="H37" s="45">
        <v>0.15</v>
      </c>
      <c r="I37" s="38">
        <v>7068.51</v>
      </c>
      <c r="J37" s="38">
        <v>1791.86</v>
      </c>
      <c r="K37" s="40">
        <v>743.47</v>
      </c>
      <c r="L37" s="40">
        <v>475.85</v>
      </c>
      <c r="M37" s="40">
        <v>559.61</v>
      </c>
      <c r="N37" s="40">
        <v>12.93</v>
      </c>
      <c r="O37" s="40">
        <v>0.91</v>
      </c>
      <c r="P37" s="40">
        <v>0.67</v>
      </c>
      <c r="BZ37" s="32"/>
      <c r="CA37" s="33"/>
      <c r="CB37" s="2" t="s">
        <v>249</v>
      </c>
    </row>
    <row r="38" spans="1:80" s="7" customFormat="1" ht="22.5" x14ac:dyDescent="0.25">
      <c r="A38" s="34" t="s">
        <v>62</v>
      </c>
      <c r="B38" s="35" t="s">
        <v>250</v>
      </c>
      <c r="C38" s="415" t="s">
        <v>251</v>
      </c>
      <c r="D38" s="416"/>
      <c r="E38" s="417"/>
      <c r="F38" s="34" t="s">
        <v>65</v>
      </c>
      <c r="G38" s="36"/>
      <c r="H38" s="45">
        <v>2.25</v>
      </c>
      <c r="I38" s="38">
        <v>1651.51</v>
      </c>
      <c r="J38" s="38">
        <v>3715.9</v>
      </c>
      <c r="K38" s="39"/>
      <c r="L38" s="39"/>
      <c r="M38" s="39"/>
      <c r="N38" s="38">
        <v>3715.9</v>
      </c>
      <c r="O38" s="44">
        <v>0</v>
      </c>
      <c r="P38" s="44">
        <v>0</v>
      </c>
      <c r="BZ38" s="32"/>
      <c r="CA38" s="33"/>
      <c r="CB38" s="2" t="s">
        <v>251</v>
      </c>
    </row>
    <row r="39" spans="1:80" s="7" customFormat="1" ht="22.5" x14ac:dyDescent="0.25">
      <c r="A39" s="34" t="s">
        <v>66</v>
      </c>
      <c r="B39" s="35" t="s">
        <v>252</v>
      </c>
      <c r="C39" s="415" t="s">
        <v>253</v>
      </c>
      <c r="D39" s="416"/>
      <c r="E39" s="417"/>
      <c r="F39" s="34" t="s">
        <v>169</v>
      </c>
      <c r="G39" s="36"/>
      <c r="H39" s="46">
        <v>0.2</v>
      </c>
      <c r="I39" s="38">
        <v>18845.13</v>
      </c>
      <c r="J39" s="38">
        <v>4959.41</v>
      </c>
      <c r="K39" s="38">
        <v>3261.91</v>
      </c>
      <c r="L39" s="40">
        <v>892.57</v>
      </c>
      <c r="M39" s="40">
        <v>591.77</v>
      </c>
      <c r="N39" s="40">
        <v>213.16</v>
      </c>
      <c r="O39" s="40">
        <v>4.01</v>
      </c>
      <c r="P39" s="40">
        <v>0.61</v>
      </c>
      <c r="BZ39" s="32"/>
      <c r="CA39" s="33"/>
      <c r="CB39" s="2" t="s">
        <v>253</v>
      </c>
    </row>
    <row r="40" spans="1:80" s="7" customFormat="1" ht="22.5" x14ac:dyDescent="0.25">
      <c r="A40" s="34" t="s">
        <v>254</v>
      </c>
      <c r="B40" s="35" t="s">
        <v>255</v>
      </c>
      <c r="C40" s="415" t="s">
        <v>256</v>
      </c>
      <c r="D40" s="416"/>
      <c r="E40" s="417"/>
      <c r="F40" s="34" t="s">
        <v>82</v>
      </c>
      <c r="G40" s="36"/>
      <c r="H40" s="42">
        <v>4.4999999999999998E-2</v>
      </c>
      <c r="I40" s="38">
        <v>954064.44</v>
      </c>
      <c r="J40" s="38">
        <v>52807.47</v>
      </c>
      <c r="K40" s="39"/>
      <c r="L40" s="39"/>
      <c r="M40" s="39"/>
      <c r="N40" s="38">
        <v>52807.47</v>
      </c>
      <c r="O40" s="44">
        <v>0</v>
      </c>
      <c r="P40" s="44">
        <v>0</v>
      </c>
      <c r="BZ40" s="32"/>
      <c r="CA40" s="33"/>
      <c r="CB40" s="2" t="s">
        <v>256</v>
      </c>
    </row>
    <row r="41" spans="1:80" s="7" customFormat="1" ht="33.75" x14ac:dyDescent="0.25">
      <c r="A41" s="34" t="s">
        <v>69</v>
      </c>
      <c r="B41" s="35" t="s">
        <v>257</v>
      </c>
      <c r="C41" s="415" t="s">
        <v>258</v>
      </c>
      <c r="D41" s="416"/>
      <c r="E41" s="417"/>
      <c r="F41" s="34" t="s">
        <v>169</v>
      </c>
      <c r="G41" s="36"/>
      <c r="H41" s="46">
        <v>0.1</v>
      </c>
      <c r="I41" s="38">
        <v>8956.7000000000007</v>
      </c>
      <c r="J41" s="38">
        <v>1278.44</v>
      </c>
      <c r="K41" s="38">
        <v>1124.17</v>
      </c>
      <c r="L41" s="40">
        <v>84.99</v>
      </c>
      <c r="M41" s="40">
        <v>52.63</v>
      </c>
      <c r="N41" s="40">
        <v>16.649999999999999</v>
      </c>
      <c r="O41" s="40">
        <v>1.38</v>
      </c>
      <c r="P41" s="40">
        <v>0.05</v>
      </c>
      <c r="BZ41" s="32"/>
      <c r="CA41" s="33"/>
      <c r="CB41" s="2" t="s">
        <v>258</v>
      </c>
    </row>
    <row r="42" spans="1:80" s="7" customFormat="1" ht="45" x14ac:dyDescent="0.25">
      <c r="A42" s="34" t="s">
        <v>72</v>
      </c>
      <c r="B42" s="35" t="s">
        <v>259</v>
      </c>
      <c r="C42" s="415" t="s">
        <v>260</v>
      </c>
      <c r="D42" s="416"/>
      <c r="E42" s="417"/>
      <c r="F42" s="34" t="s">
        <v>41</v>
      </c>
      <c r="G42" s="36"/>
      <c r="H42" s="37">
        <v>1</v>
      </c>
      <c r="I42" s="38">
        <v>2048.61</v>
      </c>
      <c r="J42" s="38">
        <v>2758.7</v>
      </c>
      <c r="K42" s="38">
        <v>2590.86</v>
      </c>
      <c r="L42" s="39"/>
      <c r="M42" s="39"/>
      <c r="N42" s="40">
        <v>167.84</v>
      </c>
      <c r="O42" s="40">
        <v>3.19</v>
      </c>
      <c r="P42" s="44">
        <v>0</v>
      </c>
      <c r="BZ42" s="32"/>
      <c r="CA42" s="33"/>
      <c r="CB42" s="2" t="s">
        <v>260</v>
      </c>
    </row>
    <row r="43" spans="1:80" s="7" customFormat="1" ht="22.5" x14ac:dyDescent="0.25">
      <c r="A43" s="34" t="s">
        <v>73</v>
      </c>
      <c r="B43" s="35" t="s">
        <v>261</v>
      </c>
      <c r="C43" s="415" t="s">
        <v>262</v>
      </c>
      <c r="D43" s="416"/>
      <c r="E43" s="417"/>
      <c r="F43" s="34" t="s">
        <v>92</v>
      </c>
      <c r="G43" s="36"/>
      <c r="H43" s="45">
        <v>0.03</v>
      </c>
      <c r="I43" s="38">
        <v>24721.279999999999</v>
      </c>
      <c r="J43" s="38">
        <v>1016.04</v>
      </c>
      <c r="K43" s="38">
        <v>1001.21</v>
      </c>
      <c r="L43" s="39"/>
      <c r="M43" s="39"/>
      <c r="N43" s="40">
        <v>14.83</v>
      </c>
      <c r="O43" s="40">
        <v>1.23</v>
      </c>
      <c r="P43" s="44">
        <v>0</v>
      </c>
      <c r="BZ43" s="32"/>
      <c r="CA43" s="33"/>
      <c r="CB43" s="2" t="s">
        <v>262</v>
      </c>
    </row>
    <row r="44" spans="1:80" s="7" customFormat="1" ht="67.5" x14ac:dyDescent="0.25">
      <c r="A44" s="73" t="s">
        <v>265</v>
      </c>
      <c r="B44" s="35" t="s">
        <v>263</v>
      </c>
      <c r="C44" s="415" t="s">
        <v>264</v>
      </c>
      <c r="D44" s="416"/>
      <c r="E44" s="417"/>
      <c r="F44" s="34" t="s">
        <v>41</v>
      </c>
      <c r="G44" s="36"/>
      <c r="H44" s="37">
        <v>1</v>
      </c>
      <c r="I44" s="38">
        <v>3248.87</v>
      </c>
      <c r="J44" s="38">
        <v>3248.87</v>
      </c>
      <c r="K44" s="39"/>
      <c r="L44" s="39"/>
      <c r="M44" s="39"/>
      <c r="N44" s="38">
        <v>3248.87</v>
      </c>
      <c r="O44" s="44">
        <v>0</v>
      </c>
      <c r="P44" s="44">
        <v>0</v>
      </c>
      <c r="BZ44" s="32"/>
      <c r="CA44" s="33"/>
      <c r="CB44" s="2" t="s">
        <v>264</v>
      </c>
    </row>
    <row r="45" spans="1:80" s="7" customFormat="1" ht="33.75" x14ac:dyDescent="0.25">
      <c r="A45" s="73" t="s">
        <v>76</v>
      </c>
      <c r="B45" s="74" t="s">
        <v>396</v>
      </c>
      <c r="C45" s="438" t="s">
        <v>395</v>
      </c>
      <c r="D45" s="416"/>
      <c r="E45" s="417"/>
      <c r="F45" s="34" t="s">
        <v>41</v>
      </c>
      <c r="G45" s="36"/>
      <c r="H45" s="37">
        <v>1</v>
      </c>
      <c r="I45" s="38">
        <v>26831.59</v>
      </c>
      <c r="J45" s="38">
        <v>39551.599999999999</v>
      </c>
      <c r="K45" s="38">
        <v>13432.93</v>
      </c>
      <c r="L45" s="38">
        <v>17754.830000000002</v>
      </c>
      <c r="M45" s="38">
        <v>7873.33</v>
      </c>
      <c r="N45" s="40">
        <v>490.51</v>
      </c>
      <c r="O45" s="40">
        <v>16.52</v>
      </c>
      <c r="P45" s="40">
        <v>7.06</v>
      </c>
      <c r="BZ45" s="32"/>
      <c r="CA45" s="33"/>
      <c r="CB45" s="2" t="s">
        <v>266</v>
      </c>
    </row>
    <row r="46" spans="1:80" s="7" customFormat="1" ht="78.75" x14ac:dyDescent="0.25">
      <c r="A46" s="73" t="s">
        <v>77</v>
      </c>
      <c r="B46" s="35" t="s">
        <v>267</v>
      </c>
      <c r="C46" s="415" t="s">
        <v>268</v>
      </c>
      <c r="D46" s="416"/>
      <c r="E46" s="417"/>
      <c r="F46" s="34" t="s">
        <v>41</v>
      </c>
      <c r="G46" s="36"/>
      <c r="H46" s="37">
        <v>1</v>
      </c>
      <c r="I46" s="38">
        <v>5034.17</v>
      </c>
      <c r="J46" s="38">
        <v>5034.17</v>
      </c>
      <c r="K46" s="39"/>
      <c r="L46" s="39"/>
      <c r="M46" s="39"/>
      <c r="N46" s="38">
        <v>5034.17</v>
      </c>
      <c r="O46" s="44">
        <v>0</v>
      </c>
      <c r="P46" s="44">
        <v>0</v>
      </c>
      <c r="BZ46" s="32"/>
      <c r="CA46" s="33"/>
      <c r="CB46" s="2" t="s">
        <v>268</v>
      </c>
    </row>
    <row r="47" spans="1:80" s="7" customFormat="1" ht="22.5" x14ac:dyDescent="0.25">
      <c r="A47" s="73" t="s">
        <v>79</v>
      </c>
      <c r="B47" s="74" t="s">
        <v>397</v>
      </c>
      <c r="C47" s="415" t="s">
        <v>269</v>
      </c>
      <c r="D47" s="416"/>
      <c r="E47" s="417"/>
      <c r="F47" s="34" t="s">
        <v>169</v>
      </c>
      <c r="G47" s="36"/>
      <c r="H47" s="45">
        <v>0.15</v>
      </c>
      <c r="I47" s="38">
        <v>40434.65</v>
      </c>
      <c r="J47" s="38">
        <v>8505.81</v>
      </c>
      <c r="K47" s="38">
        <v>3411.54</v>
      </c>
      <c r="L47" s="38">
        <v>3364.66</v>
      </c>
      <c r="M47" s="38">
        <v>1497.43</v>
      </c>
      <c r="N47" s="40">
        <v>232.18</v>
      </c>
      <c r="O47" s="41">
        <v>4.2</v>
      </c>
      <c r="P47" s="40">
        <v>1.35</v>
      </c>
      <c r="BZ47" s="32"/>
      <c r="CA47" s="33"/>
      <c r="CB47" s="2" t="s">
        <v>269</v>
      </c>
    </row>
    <row r="48" spans="1:80" s="7" customFormat="1" ht="33.75" x14ac:dyDescent="0.25">
      <c r="A48" s="73" t="s">
        <v>83</v>
      </c>
      <c r="B48" s="74" t="s">
        <v>398</v>
      </c>
      <c r="C48" s="415" t="s">
        <v>270</v>
      </c>
      <c r="D48" s="416"/>
      <c r="E48" s="417"/>
      <c r="F48" s="34" t="s">
        <v>53</v>
      </c>
      <c r="G48" s="36"/>
      <c r="H48" s="42">
        <v>1.4999999999999999E-2</v>
      </c>
      <c r="I48" s="38">
        <v>46123.040000000001</v>
      </c>
      <c r="J48" s="40">
        <v>812.6</v>
      </c>
      <c r="K48" s="40">
        <v>757.5</v>
      </c>
      <c r="L48" s="40">
        <v>15.73</v>
      </c>
      <c r="M48" s="40">
        <v>6.72</v>
      </c>
      <c r="N48" s="40">
        <v>32.65</v>
      </c>
      <c r="O48" s="40">
        <v>0.93</v>
      </c>
      <c r="P48" s="40">
        <v>0.01</v>
      </c>
      <c r="BZ48" s="32"/>
      <c r="CA48" s="33"/>
      <c r="CB48" s="2" t="s">
        <v>270</v>
      </c>
    </row>
    <row r="49" spans="1:83" s="7" customFormat="1" ht="41.25" customHeight="1" x14ac:dyDescent="0.25">
      <c r="A49" s="73" t="s">
        <v>86</v>
      </c>
      <c r="B49" s="35" t="s">
        <v>271</v>
      </c>
      <c r="C49" s="415" t="s">
        <v>272</v>
      </c>
      <c r="D49" s="416"/>
      <c r="E49" s="417"/>
      <c r="F49" s="34" t="s">
        <v>169</v>
      </c>
      <c r="G49" s="36"/>
      <c r="H49" s="42">
        <v>0.105</v>
      </c>
      <c r="I49" s="38">
        <v>9190.17</v>
      </c>
      <c r="J49" s="38">
        <v>1525.81</v>
      </c>
      <c r="K49" s="40">
        <v>511.59</v>
      </c>
      <c r="L49" s="40">
        <v>598.13</v>
      </c>
      <c r="M49" s="40">
        <v>407.19</v>
      </c>
      <c r="N49" s="40">
        <v>8.9</v>
      </c>
      <c r="O49" s="40">
        <v>0.63</v>
      </c>
      <c r="P49" s="40">
        <v>0.42</v>
      </c>
      <c r="BZ49" s="32"/>
      <c r="CA49" s="33"/>
      <c r="CB49" s="2" t="s">
        <v>272</v>
      </c>
    </row>
    <row r="50" spans="1:83" s="7" customFormat="1" ht="33.75" x14ac:dyDescent="0.25">
      <c r="A50" s="73" t="s">
        <v>276</v>
      </c>
      <c r="B50" s="35" t="s">
        <v>273</v>
      </c>
      <c r="C50" s="415" t="s">
        <v>274</v>
      </c>
      <c r="D50" s="416"/>
      <c r="E50" s="417"/>
      <c r="F50" s="34" t="s">
        <v>275</v>
      </c>
      <c r="G50" s="36"/>
      <c r="H50" s="42">
        <v>8.4000000000000005E-2</v>
      </c>
      <c r="I50" s="38">
        <v>25701.93</v>
      </c>
      <c r="J50" s="38">
        <v>2158.96</v>
      </c>
      <c r="K50" s="39"/>
      <c r="L50" s="39"/>
      <c r="M50" s="39"/>
      <c r="N50" s="38">
        <v>2158.96</v>
      </c>
      <c r="O50" s="44">
        <v>0</v>
      </c>
      <c r="P50" s="44">
        <v>0</v>
      </c>
      <c r="BZ50" s="32"/>
      <c r="CA50" s="33"/>
      <c r="CB50" s="2" t="s">
        <v>274</v>
      </c>
    </row>
    <row r="51" spans="1:83" s="7" customFormat="1" ht="22.5" x14ac:dyDescent="0.25">
      <c r="A51" s="73" t="s">
        <v>89</v>
      </c>
      <c r="B51" s="35" t="s">
        <v>277</v>
      </c>
      <c r="C51" s="415" t="s">
        <v>278</v>
      </c>
      <c r="D51" s="416"/>
      <c r="E51" s="417"/>
      <c r="F51" s="34" t="s">
        <v>169</v>
      </c>
      <c r="G51" s="36"/>
      <c r="H51" s="46">
        <v>0.1</v>
      </c>
      <c r="I51" s="38">
        <v>347.87</v>
      </c>
      <c r="J51" s="40">
        <v>42.59</v>
      </c>
      <c r="K51" s="40">
        <v>38.380000000000003</v>
      </c>
      <c r="L51" s="40">
        <v>1.63</v>
      </c>
      <c r="M51" s="40">
        <v>1.91</v>
      </c>
      <c r="N51" s="40">
        <v>0.67</v>
      </c>
      <c r="O51" s="40">
        <v>0.06</v>
      </c>
      <c r="P51" s="44">
        <v>0</v>
      </c>
      <c r="BZ51" s="32"/>
      <c r="CA51" s="33"/>
      <c r="CB51" s="2" t="s">
        <v>278</v>
      </c>
    </row>
    <row r="52" spans="1:83" s="7" customFormat="1" ht="22.5" x14ac:dyDescent="0.25">
      <c r="A52" s="73" t="s">
        <v>93</v>
      </c>
      <c r="B52" s="35" t="s">
        <v>279</v>
      </c>
      <c r="C52" s="415" t="s">
        <v>280</v>
      </c>
      <c r="D52" s="416"/>
      <c r="E52" s="417"/>
      <c r="F52" s="34" t="s">
        <v>281</v>
      </c>
      <c r="G52" s="36"/>
      <c r="H52" s="37">
        <v>1</v>
      </c>
      <c r="I52" s="38">
        <v>1259.96</v>
      </c>
      <c r="J52" s="38">
        <v>1259.96</v>
      </c>
      <c r="K52" s="39"/>
      <c r="L52" s="39"/>
      <c r="M52" s="39"/>
      <c r="N52" s="38">
        <v>1259.96</v>
      </c>
      <c r="O52" s="44">
        <v>0</v>
      </c>
      <c r="P52" s="44">
        <v>0</v>
      </c>
      <c r="BZ52" s="32"/>
      <c r="CA52" s="33"/>
      <c r="CB52" s="2" t="s">
        <v>280</v>
      </c>
    </row>
    <row r="53" spans="1:83" s="7" customFormat="1" ht="15" x14ac:dyDescent="0.25">
      <c r="A53" s="425" t="s">
        <v>282</v>
      </c>
      <c r="B53" s="426"/>
      <c r="C53" s="426"/>
      <c r="D53" s="426"/>
      <c r="E53" s="426"/>
      <c r="F53" s="426"/>
      <c r="G53" s="426"/>
      <c r="H53" s="426"/>
      <c r="I53" s="427"/>
      <c r="J53" s="48"/>
      <c r="K53" s="48"/>
      <c r="L53" s="48"/>
      <c r="M53" s="48"/>
      <c r="N53" s="48"/>
      <c r="O53" s="68">
        <v>39.253617499999997</v>
      </c>
      <c r="P53" s="50">
        <v>10.452529999999999</v>
      </c>
      <c r="BZ53" s="32"/>
      <c r="CA53" s="33"/>
      <c r="CD53" s="51" t="s">
        <v>282</v>
      </c>
    </row>
    <row r="54" spans="1:83" s="7" customFormat="1" ht="15" x14ac:dyDescent="0.25">
      <c r="A54" s="413" t="s">
        <v>283</v>
      </c>
      <c r="B54" s="413"/>
      <c r="C54" s="413"/>
      <c r="D54" s="413"/>
      <c r="E54" s="413"/>
      <c r="F54" s="413"/>
      <c r="G54" s="413"/>
      <c r="H54" s="413"/>
      <c r="I54" s="413"/>
      <c r="J54" s="413"/>
      <c r="K54" s="413"/>
      <c r="L54" s="413"/>
      <c r="M54" s="413"/>
      <c r="N54" s="413"/>
      <c r="O54" s="413"/>
      <c r="P54" s="413"/>
      <c r="BZ54" s="32" t="s">
        <v>283</v>
      </c>
      <c r="CA54" s="33"/>
      <c r="CD54" s="51"/>
    </row>
    <row r="55" spans="1:83" s="7" customFormat="1" ht="15" x14ac:dyDescent="0.25">
      <c r="A55" s="73" t="s">
        <v>96</v>
      </c>
      <c r="B55" s="35" t="s">
        <v>284</v>
      </c>
      <c r="C55" s="415" t="s">
        <v>285</v>
      </c>
      <c r="D55" s="416"/>
      <c r="E55" s="417"/>
      <c r="F55" s="34" t="s">
        <v>52</v>
      </c>
      <c r="G55" s="36"/>
      <c r="H55" s="45">
        <v>8.31</v>
      </c>
      <c r="I55" s="38">
        <v>2645.62</v>
      </c>
      <c r="J55" s="38">
        <v>25282.9</v>
      </c>
      <c r="K55" s="38">
        <v>25282.9</v>
      </c>
      <c r="L55" s="39"/>
      <c r="M55" s="39"/>
      <c r="N55" s="39"/>
      <c r="O55" s="40">
        <v>37.369999999999997</v>
      </c>
      <c r="P55" s="44">
        <v>0</v>
      </c>
      <c r="BZ55" s="32"/>
      <c r="CA55" s="33"/>
      <c r="CB55" s="2" t="s">
        <v>285</v>
      </c>
      <c r="CD55" s="51"/>
    </row>
    <row r="56" spans="1:83" s="7" customFormat="1" ht="15" x14ac:dyDescent="0.25">
      <c r="A56" s="425" t="s">
        <v>286</v>
      </c>
      <c r="B56" s="426"/>
      <c r="C56" s="426"/>
      <c r="D56" s="426"/>
      <c r="E56" s="426"/>
      <c r="F56" s="426"/>
      <c r="G56" s="426"/>
      <c r="H56" s="426"/>
      <c r="I56" s="427"/>
      <c r="J56" s="48"/>
      <c r="K56" s="48"/>
      <c r="L56" s="48"/>
      <c r="M56" s="48"/>
      <c r="N56" s="48"/>
      <c r="O56" s="49">
        <v>37.365915000000001</v>
      </c>
      <c r="P56" s="69">
        <v>0</v>
      </c>
      <c r="BZ56" s="32"/>
      <c r="CA56" s="33"/>
      <c r="CD56" s="51" t="s">
        <v>286</v>
      </c>
    </row>
    <row r="57" spans="1:83" s="7" customFormat="1" ht="15" x14ac:dyDescent="0.25">
      <c r="A57" s="413" t="s">
        <v>287</v>
      </c>
      <c r="B57" s="413"/>
      <c r="C57" s="413"/>
      <c r="D57" s="413"/>
      <c r="E57" s="413"/>
      <c r="F57" s="413"/>
      <c r="G57" s="413"/>
      <c r="H57" s="413"/>
      <c r="I57" s="413"/>
      <c r="J57" s="413"/>
      <c r="K57" s="413"/>
      <c r="L57" s="413"/>
      <c r="M57" s="413"/>
      <c r="N57" s="413"/>
      <c r="O57" s="413"/>
      <c r="P57" s="413"/>
      <c r="BZ57" s="32" t="s">
        <v>287</v>
      </c>
      <c r="CA57" s="33"/>
      <c r="CD57" s="51"/>
    </row>
    <row r="58" spans="1:83" s="7" customFormat="1" ht="45" x14ac:dyDescent="0.25">
      <c r="A58" s="73" t="s">
        <v>99</v>
      </c>
      <c r="B58" s="35" t="s">
        <v>288</v>
      </c>
      <c r="C58" s="415" t="s">
        <v>289</v>
      </c>
      <c r="D58" s="416"/>
      <c r="E58" s="417"/>
      <c r="F58" s="34" t="s">
        <v>52</v>
      </c>
      <c r="G58" s="36"/>
      <c r="H58" s="46">
        <v>0.3</v>
      </c>
      <c r="I58" s="38">
        <v>18499.64</v>
      </c>
      <c r="J58" s="38">
        <v>5562.38</v>
      </c>
      <c r="K58" s="38">
        <v>5535.75</v>
      </c>
      <c r="L58" s="40">
        <v>14.15</v>
      </c>
      <c r="M58" s="40">
        <v>12.48</v>
      </c>
      <c r="N58" s="39"/>
      <c r="O58" s="40">
        <v>8.0299999999999994</v>
      </c>
      <c r="P58" s="40">
        <v>0.02</v>
      </c>
      <c r="BZ58" s="32"/>
      <c r="CA58" s="33"/>
      <c r="CB58" s="2" t="s">
        <v>289</v>
      </c>
      <c r="CD58" s="51"/>
    </row>
    <row r="59" spans="1:83" s="7" customFormat="1" ht="15" x14ac:dyDescent="0.25">
      <c r="A59" s="73" t="s">
        <v>103</v>
      </c>
      <c r="B59" s="35" t="s">
        <v>291</v>
      </c>
      <c r="C59" s="415" t="s">
        <v>290</v>
      </c>
      <c r="D59" s="416"/>
      <c r="E59" s="417"/>
      <c r="F59" s="34" t="s">
        <v>65</v>
      </c>
      <c r="G59" s="36"/>
      <c r="H59" s="46">
        <v>26.4</v>
      </c>
      <c r="I59" s="38">
        <v>1561.8</v>
      </c>
      <c r="J59" s="38">
        <v>41231.519999999997</v>
      </c>
      <c r="K59" s="39"/>
      <c r="L59" s="39"/>
      <c r="M59" s="39"/>
      <c r="N59" s="38">
        <v>41231.519999999997</v>
      </c>
      <c r="O59" s="44">
        <v>0</v>
      </c>
      <c r="P59" s="44">
        <v>0</v>
      </c>
      <c r="BZ59" s="32"/>
      <c r="CA59" s="33"/>
      <c r="CB59" s="2" t="s">
        <v>290</v>
      </c>
      <c r="CD59" s="51"/>
      <c r="CE59" s="43"/>
    </row>
    <row r="60" spans="1:83" s="7" customFormat="1" ht="22.5" x14ac:dyDescent="0.25">
      <c r="A60" s="73" t="s">
        <v>106</v>
      </c>
      <c r="B60" s="35" t="s">
        <v>292</v>
      </c>
      <c r="C60" s="415" t="s">
        <v>293</v>
      </c>
      <c r="D60" s="416"/>
      <c r="E60" s="417"/>
      <c r="F60" s="34" t="s">
        <v>52</v>
      </c>
      <c r="G60" s="36"/>
      <c r="H60" s="46">
        <v>0.3</v>
      </c>
      <c r="I60" s="38">
        <v>6511.36</v>
      </c>
      <c r="J60" s="38">
        <v>2277.8200000000002</v>
      </c>
      <c r="K60" s="38">
        <v>1163.43</v>
      </c>
      <c r="L60" s="40">
        <v>614.29999999999995</v>
      </c>
      <c r="M60" s="40">
        <v>324.41000000000003</v>
      </c>
      <c r="N60" s="40">
        <v>175.68</v>
      </c>
      <c r="O60" s="41">
        <v>1.7</v>
      </c>
      <c r="P60" s="40">
        <v>0.39</v>
      </c>
      <c r="BZ60" s="32"/>
      <c r="CA60" s="33"/>
      <c r="CB60" s="2" t="s">
        <v>293</v>
      </c>
      <c r="CD60" s="51"/>
      <c r="CE60" s="43"/>
    </row>
    <row r="61" spans="1:83" s="7" customFormat="1" ht="21" customHeight="1" x14ac:dyDescent="0.25">
      <c r="A61" s="73" t="s">
        <v>110</v>
      </c>
      <c r="B61" s="35" t="s">
        <v>294</v>
      </c>
      <c r="C61" s="415" t="s">
        <v>295</v>
      </c>
      <c r="D61" s="416"/>
      <c r="E61" s="417"/>
      <c r="F61" s="34" t="s">
        <v>54</v>
      </c>
      <c r="G61" s="36"/>
      <c r="H61" s="46">
        <v>0.6</v>
      </c>
      <c r="I61" s="38">
        <v>216.27</v>
      </c>
      <c r="J61" s="40">
        <v>129.76</v>
      </c>
      <c r="K61" s="39"/>
      <c r="L61" s="39"/>
      <c r="M61" s="39"/>
      <c r="N61" s="40">
        <v>129.76</v>
      </c>
      <c r="O61" s="44">
        <v>0</v>
      </c>
      <c r="P61" s="44">
        <v>0</v>
      </c>
      <c r="BZ61" s="32"/>
      <c r="CA61" s="33"/>
      <c r="CB61" s="2" t="s">
        <v>295</v>
      </c>
      <c r="CD61" s="51"/>
      <c r="CE61" s="43"/>
    </row>
    <row r="62" spans="1:83" s="7" customFormat="1" ht="15" x14ac:dyDescent="0.25">
      <c r="A62" s="425" t="s">
        <v>296</v>
      </c>
      <c r="B62" s="426"/>
      <c r="C62" s="426"/>
      <c r="D62" s="426"/>
      <c r="E62" s="426"/>
      <c r="F62" s="426"/>
      <c r="G62" s="426"/>
      <c r="H62" s="426"/>
      <c r="I62" s="427"/>
      <c r="J62" s="48"/>
      <c r="K62" s="48"/>
      <c r="L62" s="48"/>
      <c r="M62" s="48"/>
      <c r="N62" s="48"/>
      <c r="O62" s="70">
        <v>9.7349999999999994</v>
      </c>
      <c r="P62" s="70">
        <v>0.40500000000000003</v>
      </c>
      <c r="BZ62" s="32"/>
      <c r="CA62" s="33"/>
      <c r="CD62" s="51" t="s">
        <v>296</v>
      </c>
      <c r="CE62" s="43"/>
    </row>
    <row r="63" spans="1:83" s="7" customFormat="1" ht="15" x14ac:dyDescent="0.25">
      <c r="A63" s="437" t="s">
        <v>400</v>
      </c>
      <c r="B63" s="413"/>
      <c r="C63" s="413"/>
      <c r="D63" s="413"/>
      <c r="E63" s="413"/>
      <c r="F63" s="413"/>
      <c r="G63" s="413"/>
      <c r="H63" s="413"/>
      <c r="I63" s="413"/>
      <c r="J63" s="413"/>
      <c r="K63" s="413"/>
      <c r="L63" s="413"/>
      <c r="M63" s="413"/>
      <c r="N63" s="413"/>
      <c r="O63" s="413"/>
      <c r="P63" s="413"/>
      <c r="BZ63" s="32" t="s">
        <v>297</v>
      </c>
      <c r="CA63" s="33"/>
      <c r="CD63" s="51"/>
      <c r="CE63" s="43"/>
    </row>
    <row r="64" spans="1:83" s="7" customFormat="1" ht="33.75" x14ac:dyDescent="0.25">
      <c r="A64" s="73" t="s">
        <v>113</v>
      </c>
      <c r="B64" s="74" t="s">
        <v>391</v>
      </c>
      <c r="C64" s="415" t="s">
        <v>298</v>
      </c>
      <c r="D64" s="416"/>
      <c r="E64" s="417"/>
      <c r="F64" s="34" t="s">
        <v>102</v>
      </c>
      <c r="G64" s="36"/>
      <c r="H64" s="37">
        <v>1</v>
      </c>
      <c r="I64" s="38">
        <v>3615.17</v>
      </c>
      <c r="J64" s="38">
        <v>5170.4799999999996</v>
      </c>
      <c r="K64" s="38">
        <v>3314.95</v>
      </c>
      <c r="L64" s="40">
        <v>761.91</v>
      </c>
      <c r="M64" s="38">
        <v>1023.55</v>
      </c>
      <c r="N64" s="40">
        <v>70.069999999999993</v>
      </c>
      <c r="O64" s="40">
        <v>4.32</v>
      </c>
      <c r="P64" s="40">
        <v>1.23</v>
      </c>
      <c r="BZ64" s="32"/>
      <c r="CA64" s="33"/>
      <c r="CB64" s="2" t="s">
        <v>298</v>
      </c>
      <c r="CD64" s="51"/>
      <c r="CE64" s="43"/>
    </row>
    <row r="65" spans="1:86" s="7" customFormat="1" ht="67.5" x14ac:dyDescent="0.25">
      <c r="A65" s="73" t="s">
        <v>116</v>
      </c>
      <c r="B65" s="35" t="s">
        <v>299</v>
      </c>
      <c r="C65" s="415" t="s">
        <v>300</v>
      </c>
      <c r="D65" s="416"/>
      <c r="E65" s="417"/>
      <c r="F65" s="34" t="s">
        <v>41</v>
      </c>
      <c r="G65" s="36"/>
      <c r="H65" s="37">
        <v>3</v>
      </c>
      <c r="I65" s="38">
        <v>1216.06</v>
      </c>
      <c r="J65" s="38">
        <v>3648.18</v>
      </c>
      <c r="K65" s="39"/>
      <c r="L65" s="39"/>
      <c r="M65" s="39"/>
      <c r="N65" s="38">
        <v>3648.18</v>
      </c>
      <c r="O65" s="44">
        <v>0</v>
      </c>
      <c r="P65" s="44">
        <v>0</v>
      </c>
      <c r="BZ65" s="32"/>
      <c r="CA65" s="33"/>
      <c r="CB65" s="2" t="s">
        <v>300</v>
      </c>
      <c r="CD65" s="51"/>
      <c r="CE65" s="43"/>
    </row>
    <row r="66" spans="1:86" s="7" customFormat="1" ht="22.5" x14ac:dyDescent="0.25">
      <c r="A66" s="73" t="s">
        <v>119</v>
      </c>
      <c r="B66" s="35" t="s">
        <v>301</v>
      </c>
      <c r="C66" s="415" t="s">
        <v>302</v>
      </c>
      <c r="D66" s="416"/>
      <c r="E66" s="417"/>
      <c r="F66" s="34" t="s">
        <v>53</v>
      </c>
      <c r="G66" s="36"/>
      <c r="H66" s="42">
        <v>1E-3</v>
      </c>
      <c r="I66" s="38">
        <v>27724.66</v>
      </c>
      <c r="J66" s="40">
        <v>37.53</v>
      </c>
      <c r="K66" s="40">
        <v>17</v>
      </c>
      <c r="L66" s="40">
        <v>12.13</v>
      </c>
      <c r="M66" s="40">
        <v>6.01</v>
      </c>
      <c r="N66" s="40">
        <v>2.39</v>
      </c>
      <c r="O66" s="40">
        <v>0.02</v>
      </c>
      <c r="P66" s="40">
        <v>0.01</v>
      </c>
      <c r="BZ66" s="32"/>
      <c r="CA66" s="33"/>
      <c r="CB66" s="2" t="s">
        <v>302</v>
      </c>
      <c r="CD66" s="51"/>
      <c r="CE66" s="43"/>
    </row>
    <row r="67" spans="1:86" s="7" customFormat="1" ht="33.75" x14ac:dyDescent="0.25">
      <c r="A67" s="73" t="s">
        <v>122</v>
      </c>
      <c r="B67" s="74" t="s">
        <v>303</v>
      </c>
      <c r="C67" s="415" t="s">
        <v>304</v>
      </c>
      <c r="D67" s="416"/>
      <c r="E67" s="417"/>
      <c r="F67" s="34" t="s">
        <v>53</v>
      </c>
      <c r="G67" s="36"/>
      <c r="H67" s="42">
        <v>1E-3</v>
      </c>
      <c r="I67" s="38">
        <v>78845.33</v>
      </c>
      <c r="J67" s="40">
        <v>78.849999999999994</v>
      </c>
      <c r="K67" s="39"/>
      <c r="L67" s="39"/>
      <c r="M67" s="39"/>
      <c r="N67" s="40">
        <v>78.849999999999994</v>
      </c>
      <c r="O67" s="44">
        <v>0</v>
      </c>
      <c r="P67" s="44">
        <v>0</v>
      </c>
      <c r="BZ67" s="32"/>
      <c r="CA67" s="33"/>
      <c r="CB67" s="2" t="s">
        <v>304</v>
      </c>
      <c r="CD67" s="51"/>
      <c r="CE67" s="43"/>
    </row>
    <row r="68" spans="1:86" s="7" customFormat="1" ht="33.75" x14ac:dyDescent="0.25">
      <c r="A68" s="73" t="s">
        <v>310</v>
      </c>
      <c r="B68" s="74" t="s">
        <v>392</v>
      </c>
      <c r="C68" s="438" t="s">
        <v>393</v>
      </c>
      <c r="D68" s="416"/>
      <c r="E68" s="417"/>
      <c r="F68" s="34" t="s">
        <v>306</v>
      </c>
      <c r="G68" s="36"/>
      <c r="H68" s="37">
        <v>1</v>
      </c>
      <c r="I68" s="38">
        <v>1645.43</v>
      </c>
      <c r="J68" s="38">
        <v>1964.55</v>
      </c>
      <c r="K68" s="38">
        <v>1914.72</v>
      </c>
      <c r="L68" s="39"/>
      <c r="M68" s="39"/>
      <c r="N68" s="40">
        <v>49.83</v>
      </c>
      <c r="O68" s="40">
        <v>2.59</v>
      </c>
      <c r="P68" s="44">
        <v>0</v>
      </c>
      <c r="BZ68" s="32"/>
      <c r="CA68" s="33"/>
      <c r="CB68" s="2" t="s">
        <v>305</v>
      </c>
      <c r="CD68" s="51"/>
      <c r="CE68" s="43"/>
    </row>
    <row r="69" spans="1:86" s="7" customFormat="1" ht="22.5" x14ac:dyDescent="0.25">
      <c r="A69" s="73" t="s">
        <v>125</v>
      </c>
      <c r="B69" s="35" t="s">
        <v>307</v>
      </c>
      <c r="C69" s="415" t="s">
        <v>308</v>
      </c>
      <c r="D69" s="416"/>
      <c r="E69" s="417"/>
      <c r="F69" s="34" t="s">
        <v>82</v>
      </c>
      <c r="G69" s="36"/>
      <c r="H69" s="42">
        <v>4.4999999999999998E-2</v>
      </c>
      <c r="I69" s="38">
        <v>91253.47</v>
      </c>
      <c r="J69" s="38">
        <v>5050.88</v>
      </c>
      <c r="K69" s="39"/>
      <c r="L69" s="39"/>
      <c r="M69" s="39"/>
      <c r="N69" s="38">
        <v>5050.88</v>
      </c>
      <c r="O69" s="44">
        <v>0</v>
      </c>
      <c r="P69" s="44">
        <v>0</v>
      </c>
      <c r="BZ69" s="32"/>
      <c r="CA69" s="33"/>
      <c r="CB69" s="2" t="s">
        <v>308</v>
      </c>
      <c r="CD69" s="51"/>
      <c r="CE69" s="43"/>
    </row>
    <row r="70" spans="1:86" s="7" customFormat="1" ht="15" x14ac:dyDescent="0.25">
      <c r="A70" s="440" t="s">
        <v>394</v>
      </c>
      <c r="B70" s="414"/>
      <c r="C70" s="414"/>
      <c r="D70" s="414"/>
      <c r="E70" s="414"/>
      <c r="F70" s="414"/>
      <c r="G70" s="414"/>
      <c r="H70" s="414"/>
      <c r="I70" s="414"/>
      <c r="J70" s="414"/>
      <c r="K70" s="414"/>
      <c r="L70" s="414"/>
      <c r="M70" s="414"/>
      <c r="N70" s="414"/>
      <c r="O70" s="414"/>
      <c r="P70" s="414"/>
      <c r="BZ70" s="32"/>
      <c r="CA70" s="33" t="s">
        <v>309</v>
      </c>
      <c r="CD70" s="51"/>
      <c r="CE70" s="43"/>
    </row>
    <row r="71" spans="1:86" s="7" customFormat="1" ht="22.5" x14ac:dyDescent="0.25">
      <c r="A71" s="73" t="s">
        <v>129</v>
      </c>
      <c r="B71" s="35" t="s">
        <v>107</v>
      </c>
      <c r="C71" s="415" t="s">
        <v>108</v>
      </c>
      <c r="D71" s="416"/>
      <c r="E71" s="417"/>
      <c r="F71" s="34" t="s">
        <v>109</v>
      </c>
      <c r="G71" s="36"/>
      <c r="H71" s="46">
        <v>0.2</v>
      </c>
      <c r="I71" s="38">
        <v>92.39</v>
      </c>
      <c r="J71" s="40">
        <v>18.48</v>
      </c>
      <c r="K71" s="39"/>
      <c r="L71" s="39"/>
      <c r="M71" s="39"/>
      <c r="N71" s="40">
        <v>18.48</v>
      </c>
      <c r="O71" s="44">
        <v>0</v>
      </c>
      <c r="P71" s="44">
        <v>0</v>
      </c>
      <c r="BZ71" s="32"/>
      <c r="CA71" s="33"/>
      <c r="CB71" s="2" t="s">
        <v>108</v>
      </c>
      <c r="CD71" s="51"/>
      <c r="CE71" s="43"/>
    </row>
    <row r="72" spans="1:86" s="7" customFormat="1" ht="56.25" x14ac:dyDescent="0.25">
      <c r="A72" s="73" t="s">
        <v>390</v>
      </c>
      <c r="B72" s="35" t="s">
        <v>311</v>
      </c>
      <c r="C72" s="415" t="s">
        <v>312</v>
      </c>
      <c r="D72" s="416"/>
      <c r="E72" s="417"/>
      <c r="F72" s="34" t="s">
        <v>41</v>
      </c>
      <c r="G72" s="36"/>
      <c r="H72" s="37">
        <v>6</v>
      </c>
      <c r="I72" s="38">
        <v>162</v>
      </c>
      <c r="J72" s="40">
        <v>972</v>
      </c>
      <c r="K72" s="39"/>
      <c r="L72" s="39"/>
      <c r="M72" s="39"/>
      <c r="N72" s="40">
        <v>972</v>
      </c>
      <c r="O72" s="44">
        <v>0</v>
      </c>
      <c r="P72" s="44">
        <v>0</v>
      </c>
      <c r="BZ72" s="32"/>
      <c r="CA72" s="33"/>
      <c r="CB72" s="2" t="s">
        <v>312</v>
      </c>
      <c r="CD72" s="51"/>
      <c r="CE72" s="43"/>
    </row>
    <row r="73" spans="1:86" s="7" customFormat="1" ht="23.25" customHeight="1" x14ac:dyDescent="0.25">
      <c r="A73" s="73" t="s">
        <v>132</v>
      </c>
      <c r="B73" s="35" t="s">
        <v>313</v>
      </c>
      <c r="C73" s="415" t="s">
        <v>314</v>
      </c>
      <c r="D73" s="416"/>
      <c r="E73" s="417"/>
      <c r="F73" s="34" t="s">
        <v>41</v>
      </c>
      <c r="G73" s="36"/>
      <c r="H73" s="37">
        <v>6</v>
      </c>
      <c r="I73" s="38">
        <v>94.48</v>
      </c>
      <c r="J73" s="40">
        <v>566.88</v>
      </c>
      <c r="K73" s="39"/>
      <c r="L73" s="39"/>
      <c r="M73" s="39"/>
      <c r="N73" s="40">
        <v>566.88</v>
      </c>
      <c r="O73" s="44">
        <v>0</v>
      </c>
      <c r="P73" s="44">
        <v>0</v>
      </c>
      <c r="BZ73" s="32"/>
      <c r="CA73" s="33"/>
      <c r="CB73" s="2" t="s">
        <v>314</v>
      </c>
      <c r="CD73" s="51"/>
      <c r="CE73" s="43"/>
    </row>
    <row r="74" spans="1:86" s="7" customFormat="1" ht="15" x14ac:dyDescent="0.25">
      <c r="A74" s="439" t="s">
        <v>401</v>
      </c>
      <c r="B74" s="426"/>
      <c r="C74" s="426"/>
      <c r="D74" s="426"/>
      <c r="E74" s="426"/>
      <c r="F74" s="426"/>
      <c r="G74" s="426"/>
      <c r="H74" s="426"/>
      <c r="I74" s="427"/>
      <c r="J74" s="48"/>
      <c r="K74" s="48"/>
      <c r="L74" s="48"/>
      <c r="M74" s="48"/>
      <c r="N74" s="48"/>
      <c r="O74" s="68">
        <v>6.9361364999999999</v>
      </c>
      <c r="P74" s="49">
        <v>1.2358819999999999</v>
      </c>
      <c r="BZ74" s="32"/>
      <c r="CA74" s="33"/>
      <c r="CD74" s="51" t="s">
        <v>315</v>
      </c>
      <c r="CE74" s="43"/>
    </row>
    <row r="75" spans="1:86" s="7" customFormat="1" ht="15" x14ac:dyDescent="0.25">
      <c r="A75" s="425" t="s">
        <v>204</v>
      </c>
      <c r="B75" s="426"/>
      <c r="C75" s="426"/>
      <c r="D75" s="426"/>
      <c r="E75" s="426"/>
      <c r="F75" s="426"/>
      <c r="G75" s="426"/>
      <c r="H75" s="426"/>
      <c r="I75" s="427"/>
      <c r="J75" s="48"/>
      <c r="K75" s="48"/>
      <c r="L75" s="48"/>
      <c r="M75" s="48"/>
      <c r="N75" s="48"/>
      <c r="O75" s="48"/>
      <c r="P75" s="48"/>
      <c r="CG75" s="51" t="s">
        <v>204</v>
      </c>
    </row>
    <row r="76" spans="1:86" s="7" customFormat="1" ht="15" x14ac:dyDescent="0.25">
      <c r="A76" s="428" t="s">
        <v>205</v>
      </c>
      <c r="B76" s="429"/>
      <c r="C76" s="429"/>
      <c r="D76" s="429"/>
      <c r="E76" s="429"/>
      <c r="F76" s="429"/>
      <c r="G76" s="429"/>
      <c r="H76" s="429"/>
      <c r="I76" s="430"/>
      <c r="J76" s="52">
        <v>227445.28</v>
      </c>
      <c r="K76" s="53"/>
      <c r="L76" s="53"/>
      <c r="M76" s="53"/>
      <c r="N76" s="53"/>
      <c r="O76" s="53"/>
      <c r="P76" s="53"/>
      <c r="CG76" s="51"/>
      <c r="CH76" s="6" t="s">
        <v>205</v>
      </c>
    </row>
    <row r="77" spans="1:86" s="7" customFormat="1" ht="15" x14ac:dyDescent="0.25">
      <c r="A77" s="428" t="s">
        <v>206</v>
      </c>
      <c r="B77" s="429"/>
      <c r="C77" s="429"/>
      <c r="D77" s="429"/>
      <c r="E77" s="429"/>
      <c r="F77" s="429"/>
      <c r="G77" s="429"/>
      <c r="H77" s="429"/>
      <c r="I77" s="430"/>
      <c r="J77" s="53"/>
      <c r="K77" s="53"/>
      <c r="L77" s="53"/>
      <c r="M77" s="53"/>
      <c r="N77" s="53"/>
      <c r="O77" s="53"/>
      <c r="P77" s="53"/>
      <c r="CG77" s="51"/>
      <c r="CH77" s="6" t="s">
        <v>206</v>
      </c>
    </row>
    <row r="78" spans="1:86" s="7" customFormat="1" ht="15" x14ac:dyDescent="0.25">
      <c r="A78" s="428" t="s">
        <v>207</v>
      </c>
      <c r="B78" s="429"/>
      <c r="C78" s="429"/>
      <c r="D78" s="429"/>
      <c r="E78" s="429"/>
      <c r="F78" s="429"/>
      <c r="G78" s="429"/>
      <c r="H78" s="429"/>
      <c r="I78" s="430"/>
      <c r="J78" s="52">
        <v>68296.710000000006</v>
      </c>
      <c r="K78" s="53"/>
      <c r="L78" s="53"/>
      <c r="M78" s="53"/>
      <c r="N78" s="53"/>
      <c r="O78" s="53"/>
      <c r="P78" s="53"/>
      <c r="CG78" s="51"/>
      <c r="CH78" s="6" t="s">
        <v>207</v>
      </c>
    </row>
    <row r="79" spans="1:86" s="7" customFormat="1" ht="15" x14ac:dyDescent="0.25">
      <c r="A79" s="428" t="s">
        <v>208</v>
      </c>
      <c r="B79" s="429"/>
      <c r="C79" s="429"/>
      <c r="D79" s="429"/>
      <c r="E79" s="429"/>
      <c r="F79" s="429"/>
      <c r="G79" s="429"/>
      <c r="H79" s="429"/>
      <c r="I79" s="430"/>
      <c r="J79" s="52">
        <v>25067.19</v>
      </c>
      <c r="K79" s="53"/>
      <c r="L79" s="53"/>
      <c r="M79" s="53"/>
      <c r="N79" s="53"/>
      <c r="O79" s="53"/>
      <c r="P79" s="53"/>
      <c r="CG79" s="51"/>
      <c r="CH79" s="6" t="s">
        <v>208</v>
      </c>
    </row>
    <row r="80" spans="1:86" s="7" customFormat="1" ht="15" x14ac:dyDescent="0.25">
      <c r="A80" s="428" t="s">
        <v>209</v>
      </c>
      <c r="B80" s="429"/>
      <c r="C80" s="429"/>
      <c r="D80" s="429"/>
      <c r="E80" s="429"/>
      <c r="F80" s="429"/>
      <c r="G80" s="429"/>
      <c r="H80" s="429"/>
      <c r="I80" s="430"/>
      <c r="J80" s="52">
        <v>12671.21</v>
      </c>
      <c r="K80" s="53"/>
      <c r="L80" s="53"/>
      <c r="M80" s="53"/>
      <c r="N80" s="53"/>
      <c r="O80" s="53"/>
      <c r="P80" s="53"/>
      <c r="CG80" s="51"/>
      <c r="CH80" s="6" t="s">
        <v>209</v>
      </c>
    </row>
    <row r="81" spans="1:86" s="7" customFormat="1" ht="15" x14ac:dyDescent="0.25">
      <c r="A81" s="428" t="s">
        <v>210</v>
      </c>
      <c r="B81" s="429"/>
      <c r="C81" s="429"/>
      <c r="D81" s="429"/>
      <c r="E81" s="429"/>
      <c r="F81" s="429"/>
      <c r="G81" s="429"/>
      <c r="H81" s="429"/>
      <c r="I81" s="430"/>
      <c r="J81" s="52">
        <v>121410.17</v>
      </c>
      <c r="K81" s="53"/>
      <c r="L81" s="53"/>
      <c r="M81" s="53"/>
      <c r="N81" s="53"/>
      <c r="O81" s="53"/>
      <c r="P81" s="53"/>
      <c r="CG81" s="51"/>
      <c r="CH81" s="6" t="s">
        <v>210</v>
      </c>
    </row>
    <row r="82" spans="1:86" s="7" customFormat="1" ht="15" x14ac:dyDescent="0.25">
      <c r="A82" s="428" t="s">
        <v>211</v>
      </c>
      <c r="B82" s="429"/>
      <c r="C82" s="429"/>
      <c r="D82" s="429"/>
      <c r="E82" s="429"/>
      <c r="F82" s="429"/>
      <c r="G82" s="429"/>
      <c r="H82" s="429"/>
      <c r="I82" s="430"/>
      <c r="J82" s="52">
        <v>226867.43</v>
      </c>
      <c r="K82" s="53"/>
      <c r="L82" s="53"/>
      <c r="M82" s="53"/>
      <c r="N82" s="53"/>
      <c r="O82" s="53"/>
      <c r="P82" s="53"/>
      <c r="CG82" s="51"/>
      <c r="CH82" s="6" t="s">
        <v>211</v>
      </c>
    </row>
    <row r="83" spans="1:86" s="7" customFormat="1" ht="15" x14ac:dyDescent="0.25">
      <c r="A83" s="428" t="s">
        <v>206</v>
      </c>
      <c r="B83" s="429"/>
      <c r="C83" s="429"/>
      <c r="D83" s="429"/>
      <c r="E83" s="429"/>
      <c r="F83" s="429"/>
      <c r="G83" s="429"/>
      <c r="H83" s="429"/>
      <c r="I83" s="430"/>
      <c r="J83" s="53"/>
      <c r="K83" s="53"/>
      <c r="L83" s="53"/>
      <c r="M83" s="53"/>
      <c r="N83" s="53"/>
      <c r="O83" s="53"/>
      <c r="P83" s="53"/>
      <c r="CG83" s="51"/>
      <c r="CH83" s="6" t="s">
        <v>206</v>
      </c>
    </row>
    <row r="84" spans="1:86" s="7" customFormat="1" ht="15" x14ac:dyDescent="0.25">
      <c r="A84" s="428" t="s">
        <v>212</v>
      </c>
      <c r="B84" s="429"/>
      <c r="C84" s="429"/>
      <c r="D84" s="429"/>
      <c r="E84" s="429"/>
      <c r="F84" s="429"/>
      <c r="G84" s="429"/>
      <c r="H84" s="429"/>
      <c r="I84" s="430"/>
      <c r="J84" s="52">
        <v>39508.43</v>
      </c>
      <c r="K84" s="53"/>
      <c r="L84" s="53"/>
      <c r="M84" s="53"/>
      <c r="N84" s="53"/>
      <c r="O84" s="53"/>
      <c r="P84" s="53"/>
      <c r="CG84" s="51"/>
      <c r="CH84" s="6" t="s">
        <v>212</v>
      </c>
    </row>
    <row r="85" spans="1:86" s="7" customFormat="1" ht="15" x14ac:dyDescent="0.25">
      <c r="A85" s="428" t="s">
        <v>213</v>
      </c>
      <c r="B85" s="429"/>
      <c r="C85" s="429"/>
      <c r="D85" s="429"/>
      <c r="E85" s="429"/>
      <c r="F85" s="429"/>
      <c r="G85" s="429"/>
      <c r="H85" s="429"/>
      <c r="I85" s="430"/>
      <c r="J85" s="52">
        <v>1878.8</v>
      </c>
      <c r="K85" s="53"/>
      <c r="L85" s="53"/>
      <c r="M85" s="53"/>
      <c r="N85" s="53"/>
      <c r="O85" s="53"/>
      <c r="P85" s="53"/>
      <c r="CG85" s="51"/>
      <c r="CH85" s="6" t="s">
        <v>213</v>
      </c>
    </row>
    <row r="86" spans="1:86" s="7" customFormat="1" ht="15" x14ac:dyDescent="0.25">
      <c r="A86" s="428" t="s">
        <v>214</v>
      </c>
      <c r="B86" s="429"/>
      <c r="C86" s="429"/>
      <c r="D86" s="429"/>
      <c r="E86" s="429"/>
      <c r="F86" s="429"/>
      <c r="G86" s="429"/>
      <c r="H86" s="429"/>
      <c r="I86" s="430"/>
      <c r="J86" s="52">
        <v>1680.62</v>
      </c>
      <c r="K86" s="53"/>
      <c r="L86" s="53"/>
      <c r="M86" s="53"/>
      <c r="N86" s="53"/>
      <c r="O86" s="53"/>
      <c r="P86" s="53"/>
      <c r="CG86" s="51"/>
      <c r="CH86" s="6" t="s">
        <v>214</v>
      </c>
    </row>
    <row r="87" spans="1:86" s="7" customFormat="1" ht="15" x14ac:dyDescent="0.25">
      <c r="A87" s="428" t="s">
        <v>215</v>
      </c>
      <c r="B87" s="429"/>
      <c r="C87" s="429"/>
      <c r="D87" s="429"/>
      <c r="E87" s="429"/>
      <c r="F87" s="429"/>
      <c r="G87" s="429"/>
      <c r="H87" s="429"/>
      <c r="I87" s="430"/>
      <c r="J87" s="52">
        <v>113875.89</v>
      </c>
      <c r="K87" s="53"/>
      <c r="L87" s="53"/>
      <c r="M87" s="53"/>
      <c r="N87" s="53"/>
      <c r="O87" s="53"/>
      <c r="P87" s="53"/>
      <c r="CG87" s="51"/>
      <c r="CH87" s="6" t="s">
        <v>215</v>
      </c>
    </row>
    <row r="88" spans="1:86" s="7" customFormat="1" ht="15" x14ac:dyDescent="0.25">
      <c r="A88" s="428" t="s">
        <v>216</v>
      </c>
      <c r="B88" s="429"/>
      <c r="C88" s="429"/>
      <c r="D88" s="429"/>
      <c r="E88" s="429"/>
      <c r="F88" s="429"/>
      <c r="G88" s="429"/>
      <c r="H88" s="429"/>
      <c r="I88" s="430"/>
      <c r="J88" s="52">
        <v>42214.83</v>
      </c>
      <c r="K88" s="53"/>
      <c r="L88" s="53"/>
      <c r="M88" s="53"/>
      <c r="N88" s="53"/>
      <c r="O88" s="53"/>
      <c r="P88" s="53"/>
      <c r="CG88" s="51"/>
      <c r="CH88" s="6" t="s">
        <v>216</v>
      </c>
    </row>
    <row r="89" spans="1:86" s="7" customFormat="1" ht="15" x14ac:dyDescent="0.25">
      <c r="A89" s="428" t="s">
        <v>217</v>
      </c>
      <c r="B89" s="429"/>
      <c r="C89" s="429"/>
      <c r="D89" s="429"/>
      <c r="E89" s="429"/>
      <c r="F89" s="429"/>
      <c r="G89" s="429"/>
      <c r="H89" s="429"/>
      <c r="I89" s="430"/>
      <c r="J89" s="52">
        <v>27708.86</v>
      </c>
      <c r="K89" s="53"/>
      <c r="L89" s="53"/>
      <c r="M89" s="53"/>
      <c r="N89" s="53"/>
      <c r="O89" s="53"/>
      <c r="P89" s="53"/>
      <c r="CG89" s="51"/>
      <c r="CH89" s="6" t="s">
        <v>217</v>
      </c>
    </row>
    <row r="90" spans="1:86" s="7" customFormat="1" ht="15" x14ac:dyDescent="0.25">
      <c r="A90" s="428" t="s">
        <v>218</v>
      </c>
      <c r="B90" s="429"/>
      <c r="C90" s="429"/>
      <c r="D90" s="429"/>
      <c r="E90" s="429"/>
      <c r="F90" s="429"/>
      <c r="G90" s="429"/>
      <c r="H90" s="429"/>
      <c r="I90" s="430"/>
      <c r="J90" s="52">
        <v>131208.09</v>
      </c>
      <c r="K90" s="53"/>
      <c r="L90" s="53"/>
      <c r="M90" s="53"/>
      <c r="N90" s="53"/>
      <c r="O90" s="53"/>
      <c r="P90" s="53"/>
      <c r="CG90" s="51"/>
      <c r="CH90" s="6" t="s">
        <v>218</v>
      </c>
    </row>
    <row r="91" spans="1:86" s="7" customFormat="1" ht="15" x14ac:dyDescent="0.25">
      <c r="A91" s="428" t="s">
        <v>206</v>
      </c>
      <c r="B91" s="429"/>
      <c r="C91" s="429"/>
      <c r="D91" s="429"/>
      <c r="E91" s="429"/>
      <c r="F91" s="429"/>
      <c r="G91" s="429"/>
      <c r="H91" s="429"/>
      <c r="I91" s="430"/>
      <c r="J91" s="53"/>
      <c r="K91" s="53"/>
      <c r="L91" s="53"/>
      <c r="M91" s="53"/>
      <c r="N91" s="53"/>
      <c r="O91" s="53"/>
      <c r="P91" s="53"/>
      <c r="CG91" s="51"/>
      <c r="CH91" s="6" t="s">
        <v>206</v>
      </c>
    </row>
    <row r="92" spans="1:86" s="7" customFormat="1" ht="15" x14ac:dyDescent="0.25">
      <c r="A92" s="428" t="s">
        <v>212</v>
      </c>
      <c r="B92" s="429"/>
      <c r="C92" s="429"/>
      <c r="D92" s="429"/>
      <c r="E92" s="429"/>
      <c r="F92" s="429"/>
      <c r="G92" s="429"/>
      <c r="H92" s="429"/>
      <c r="I92" s="430"/>
      <c r="J92" s="52">
        <v>28788.28</v>
      </c>
      <c r="K92" s="53"/>
      <c r="L92" s="53"/>
      <c r="M92" s="53"/>
      <c r="N92" s="53"/>
      <c r="O92" s="53"/>
      <c r="P92" s="53"/>
      <c r="CG92" s="51"/>
      <c r="CH92" s="6" t="s">
        <v>212</v>
      </c>
    </row>
    <row r="93" spans="1:86" s="7" customFormat="1" ht="15" x14ac:dyDescent="0.25">
      <c r="A93" s="428" t="s">
        <v>213</v>
      </c>
      <c r="B93" s="429"/>
      <c r="C93" s="429"/>
      <c r="D93" s="429"/>
      <c r="E93" s="429"/>
      <c r="F93" s="429"/>
      <c r="G93" s="429"/>
      <c r="H93" s="429"/>
      <c r="I93" s="430"/>
      <c r="J93" s="52">
        <v>23188.39</v>
      </c>
      <c r="K93" s="53"/>
      <c r="L93" s="53"/>
      <c r="M93" s="53"/>
      <c r="N93" s="53"/>
      <c r="O93" s="53"/>
      <c r="P93" s="53"/>
      <c r="CG93" s="51"/>
      <c r="CH93" s="6" t="s">
        <v>213</v>
      </c>
    </row>
    <row r="94" spans="1:86" s="7" customFormat="1" ht="15" x14ac:dyDescent="0.25">
      <c r="A94" s="428" t="s">
        <v>214</v>
      </c>
      <c r="B94" s="429"/>
      <c r="C94" s="429"/>
      <c r="D94" s="429"/>
      <c r="E94" s="429"/>
      <c r="F94" s="429"/>
      <c r="G94" s="429"/>
      <c r="H94" s="429"/>
      <c r="I94" s="430"/>
      <c r="J94" s="52">
        <v>10990.59</v>
      </c>
      <c r="K94" s="53"/>
      <c r="L94" s="53"/>
      <c r="M94" s="53"/>
      <c r="N94" s="53"/>
      <c r="O94" s="53"/>
      <c r="P94" s="53"/>
      <c r="CG94" s="51"/>
      <c r="CH94" s="6" t="s">
        <v>214</v>
      </c>
    </row>
    <row r="95" spans="1:86" s="7" customFormat="1" ht="15" x14ac:dyDescent="0.25">
      <c r="A95" s="428" t="s">
        <v>215</v>
      </c>
      <c r="B95" s="429"/>
      <c r="C95" s="429"/>
      <c r="D95" s="429"/>
      <c r="E95" s="429"/>
      <c r="F95" s="429"/>
      <c r="G95" s="429"/>
      <c r="H95" s="429"/>
      <c r="I95" s="430"/>
      <c r="J95" s="52">
        <v>7534.28</v>
      </c>
      <c r="K95" s="53"/>
      <c r="L95" s="53"/>
      <c r="M95" s="53"/>
      <c r="N95" s="53"/>
      <c r="O95" s="53"/>
      <c r="P95" s="53"/>
      <c r="CG95" s="51"/>
      <c r="CH95" s="6" t="s">
        <v>215</v>
      </c>
    </row>
    <row r="96" spans="1:86" s="7" customFormat="1" ht="15" x14ac:dyDescent="0.25">
      <c r="A96" s="428" t="s">
        <v>216</v>
      </c>
      <c r="B96" s="429"/>
      <c r="C96" s="429"/>
      <c r="D96" s="429"/>
      <c r="E96" s="429"/>
      <c r="F96" s="429"/>
      <c r="G96" s="429"/>
      <c r="H96" s="429"/>
      <c r="I96" s="430"/>
      <c r="J96" s="52">
        <v>40247</v>
      </c>
      <c r="K96" s="53"/>
      <c r="L96" s="53"/>
      <c r="M96" s="53"/>
      <c r="N96" s="53"/>
      <c r="O96" s="53"/>
      <c r="P96" s="53"/>
      <c r="CG96" s="51"/>
      <c r="CH96" s="6" t="s">
        <v>216</v>
      </c>
    </row>
    <row r="97" spans="1:88" s="7" customFormat="1" ht="15" x14ac:dyDescent="0.25">
      <c r="A97" s="428" t="s">
        <v>217</v>
      </c>
      <c r="B97" s="429"/>
      <c r="C97" s="429"/>
      <c r="D97" s="429"/>
      <c r="E97" s="429"/>
      <c r="F97" s="429"/>
      <c r="G97" s="429"/>
      <c r="H97" s="429"/>
      <c r="I97" s="430"/>
      <c r="J97" s="52">
        <v>20459.55</v>
      </c>
      <c r="K97" s="53"/>
      <c r="L97" s="53"/>
      <c r="M97" s="53"/>
      <c r="N97" s="53"/>
      <c r="O97" s="53"/>
      <c r="P97" s="53"/>
      <c r="CG97" s="51"/>
      <c r="CH97" s="6" t="s">
        <v>217</v>
      </c>
    </row>
    <row r="98" spans="1:88" s="7" customFormat="1" ht="15" x14ac:dyDescent="0.25">
      <c r="A98" s="428" t="s">
        <v>219</v>
      </c>
      <c r="B98" s="429"/>
      <c r="C98" s="429"/>
      <c r="D98" s="429"/>
      <c r="E98" s="429"/>
      <c r="F98" s="429"/>
      <c r="G98" s="429"/>
      <c r="H98" s="429"/>
      <c r="I98" s="430"/>
      <c r="J98" s="52">
        <v>80967.92</v>
      </c>
      <c r="K98" s="53"/>
      <c r="L98" s="53"/>
      <c r="M98" s="53"/>
      <c r="N98" s="53"/>
      <c r="O98" s="53"/>
      <c r="P98" s="53"/>
      <c r="CG98" s="51"/>
      <c r="CH98" s="6" t="s">
        <v>219</v>
      </c>
    </row>
    <row r="99" spans="1:88" s="7" customFormat="1" ht="15" x14ac:dyDescent="0.25">
      <c r="A99" s="428" t="s">
        <v>220</v>
      </c>
      <c r="B99" s="429"/>
      <c r="C99" s="429"/>
      <c r="D99" s="429"/>
      <c r="E99" s="429"/>
      <c r="F99" s="429"/>
      <c r="G99" s="429"/>
      <c r="H99" s="429"/>
      <c r="I99" s="430"/>
      <c r="J99" s="52">
        <v>82461.83</v>
      </c>
      <c r="K99" s="53"/>
      <c r="L99" s="53"/>
      <c r="M99" s="53"/>
      <c r="N99" s="53"/>
      <c r="O99" s="53"/>
      <c r="P99" s="53"/>
      <c r="CG99" s="51"/>
      <c r="CH99" s="6" t="s">
        <v>220</v>
      </c>
    </row>
    <row r="100" spans="1:88" s="7" customFormat="1" ht="15" x14ac:dyDescent="0.25">
      <c r="A100" s="428" t="s">
        <v>221</v>
      </c>
      <c r="B100" s="429"/>
      <c r="C100" s="429"/>
      <c r="D100" s="429"/>
      <c r="E100" s="429"/>
      <c r="F100" s="429"/>
      <c r="G100" s="429"/>
      <c r="H100" s="429"/>
      <c r="I100" s="430"/>
      <c r="J100" s="52">
        <v>48168.41</v>
      </c>
      <c r="K100" s="53"/>
      <c r="L100" s="53"/>
      <c r="M100" s="53"/>
      <c r="N100" s="53"/>
      <c r="O100" s="53"/>
      <c r="P100" s="53"/>
      <c r="CG100" s="51"/>
      <c r="CH100" s="6" t="s">
        <v>221</v>
      </c>
    </row>
    <row r="101" spans="1:88" s="7" customFormat="1" ht="15" x14ac:dyDescent="0.25">
      <c r="A101" s="425" t="s">
        <v>222</v>
      </c>
      <c r="B101" s="426"/>
      <c r="C101" s="426"/>
      <c r="D101" s="426"/>
      <c r="E101" s="426"/>
      <c r="F101" s="426"/>
      <c r="G101" s="426"/>
      <c r="H101" s="426"/>
      <c r="I101" s="427"/>
      <c r="J101" s="55">
        <v>358075.52</v>
      </c>
      <c r="K101" s="48"/>
      <c r="L101" s="48"/>
      <c r="M101" s="48"/>
      <c r="N101" s="48"/>
      <c r="O101" s="49">
        <v>93.290668999999994</v>
      </c>
      <c r="P101" s="49">
        <v>12.093412000000001</v>
      </c>
      <c r="CG101" s="51"/>
      <c r="CI101" s="51" t="s">
        <v>222</v>
      </c>
    </row>
    <row r="102" spans="1:88" s="7" customFormat="1" ht="15" x14ac:dyDescent="0.25">
      <c r="A102" s="428" t="s">
        <v>223</v>
      </c>
      <c r="B102" s="429"/>
      <c r="C102" s="429"/>
      <c r="D102" s="429"/>
      <c r="E102" s="429"/>
      <c r="F102" s="429"/>
      <c r="G102" s="429"/>
      <c r="H102" s="429"/>
      <c r="I102" s="430"/>
      <c r="J102" s="53"/>
      <c r="K102" s="53"/>
      <c r="L102" s="53"/>
      <c r="M102" s="53"/>
      <c r="N102" s="53"/>
      <c r="O102" s="53"/>
      <c r="P102" s="53"/>
      <c r="CG102" s="51"/>
      <c r="CH102" s="6" t="s">
        <v>223</v>
      </c>
      <c r="CI102" s="51"/>
    </row>
    <row r="103" spans="1:88" s="7" customFormat="1" ht="15" x14ac:dyDescent="0.25">
      <c r="A103" s="428" t="s">
        <v>224</v>
      </c>
      <c r="B103" s="429"/>
      <c r="C103" s="429"/>
      <c r="D103" s="429"/>
      <c r="E103" s="429"/>
      <c r="F103" s="429"/>
      <c r="G103" s="429"/>
      <c r="H103" s="56" t="s">
        <v>316</v>
      </c>
      <c r="I103" s="57"/>
      <c r="J103" s="48"/>
      <c r="K103" s="48"/>
      <c r="L103" s="48"/>
      <c r="M103" s="48"/>
      <c r="N103" s="48"/>
      <c r="O103" s="48"/>
      <c r="P103" s="48"/>
      <c r="CG103" s="51"/>
      <c r="CI103" s="51"/>
      <c r="CJ103" s="6" t="s">
        <v>224</v>
      </c>
    </row>
    <row r="104" spans="1:88" s="7" customFormat="1" ht="15" x14ac:dyDescent="0.25">
      <c r="A104" s="428" t="s">
        <v>226</v>
      </c>
      <c r="B104" s="429"/>
      <c r="C104" s="429"/>
      <c r="D104" s="429"/>
      <c r="E104" s="429"/>
      <c r="F104" s="429"/>
      <c r="G104" s="429"/>
      <c r="H104" s="56" t="s">
        <v>317</v>
      </c>
      <c r="I104" s="57"/>
      <c r="J104" s="48"/>
      <c r="K104" s="48"/>
      <c r="L104" s="48"/>
      <c r="M104" s="48"/>
      <c r="N104" s="48"/>
      <c r="O104" s="48"/>
      <c r="P104" s="48"/>
      <c r="CG104" s="51"/>
      <c r="CI104" s="51"/>
      <c r="CJ104" s="6" t="s">
        <v>226</v>
      </c>
    </row>
    <row r="105" spans="1:88" s="7" customFormat="1" ht="3" customHeight="1" x14ac:dyDescent="0.25">
      <c r="A105" s="58"/>
      <c r="B105" s="58"/>
      <c r="C105" s="58"/>
      <c r="D105" s="58"/>
      <c r="E105" s="58"/>
      <c r="F105" s="58"/>
      <c r="G105" s="58"/>
      <c r="H105" s="58"/>
      <c r="I105" s="58"/>
      <c r="J105" s="58"/>
      <c r="K105" s="58"/>
      <c r="L105" s="59"/>
      <c r="M105" s="59"/>
      <c r="N105" s="59"/>
      <c r="O105" s="60"/>
      <c r="P105" s="60"/>
    </row>
    <row r="106" spans="1:88" s="7" customFormat="1" ht="48" customHeight="1" x14ac:dyDescent="0.25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</row>
    <row r="107" spans="1:88" s="18" customFormat="1" ht="12.75" hidden="1" customHeight="1" x14ac:dyDescent="0.25">
      <c r="A107" s="436"/>
      <c r="B107" s="436"/>
      <c r="C107" s="436"/>
      <c r="D107" s="436"/>
      <c r="E107" s="436"/>
      <c r="F107" s="436"/>
      <c r="G107" s="436"/>
      <c r="H107" s="436"/>
      <c r="I107" s="436"/>
      <c r="J107" s="436"/>
      <c r="K107" s="436"/>
      <c r="L107" s="436"/>
      <c r="M107" s="436"/>
      <c r="N107" s="436"/>
      <c r="O107" s="436"/>
      <c r="P107" s="436"/>
      <c r="Q107" s="61"/>
      <c r="R107" s="7"/>
      <c r="S107" s="7"/>
      <c r="T107" s="62"/>
      <c r="U107" s="62"/>
      <c r="V107" s="62"/>
      <c r="W107" s="62"/>
      <c r="X107" s="62"/>
      <c r="Y107" s="62"/>
      <c r="Z107" s="62"/>
      <c r="AA107" s="62"/>
      <c r="AB107" s="62"/>
      <c r="AC107" s="63"/>
      <c r="AD107" s="63"/>
      <c r="AE107" s="63"/>
      <c r="AF107" s="63"/>
      <c r="AG107" s="63"/>
      <c r="AH107" s="63"/>
      <c r="AI107" s="63"/>
      <c r="AJ107" s="63"/>
      <c r="AK107" s="63"/>
      <c r="AL107" s="63"/>
      <c r="AM107" s="63"/>
      <c r="AN107" s="63"/>
      <c r="AO107" s="63"/>
      <c r="AP107" s="63"/>
      <c r="AQ107" s="63"/>
      <c r="AR107" s="63"/>
      <c r="AS107" s="63"/>
      <c r="AT107" s="63"/>
      <c r="AU107" s="63"/>
      <c r="AV107" s="63"/>
      <c r="AW107" s="63"/>
      <c r="AX107" s="63"/>
      <c r="AY107" s="63"/>
      <c r="AZ107" s="63"/>
      <c r="BA107" s="63"/>
      <c r="BB107" s="63"/>
      <c r="BC107" s="63"/>
      <c r="BD107" s="63"/>
      <c r="BE107" s="63"/>
      <c r="BF107" s="63"/>
      <c r="BG107" s="63"/>
      <c r="BH107" s="63"/>
      <c r="BI107" s="17"/>
      <c r="BJ107" s="17"/>
      <c r="BK107" s="17"/>
      <c r="BL107" s="17"/>
      <c r="BM107" s="17"/>
      <c r="BN107" s="17"/>
      <c r="BO107" s="17"/>
      <c r="BP107" s="17"/>
      <c r="BQ107" s="17"/>
      <c r="BR107" s="17"/>
      <c r="BS107" s="17"/>
      <c r="BT107" s="17"/>
      <c r="BU107" s="17"/>
      <c r="BV107" s="17"/>
      <c r="BW107" s="17"/>
      <c r="BX107" s="17"/>
      <c r="BY107" s="17"/>
      <c r="BZ107" s="64"/>
      <c r="CA107" s="64"/>
      <c r="CB107" s="62"/>
      <c r="CC107" s="62"/>
      <c r="CD107" s="65"/>
      <c r="CE107" s="62"/>
      <c r="CF107" s="62"/>
      <c r="CG107" s="65"/>
      <c r="CH107" s="65"/>
      <c r="CI107" s="65"/>
      <c r="CJ107" s="65"/>
    </row>
    <row r="108" spans="1:88" s="18" customFormat="1" ht="12.75" hidden="1" customHeight="1" x14ac:dyDescent="0.25">
      <c r="A108" s="435"/>
      <c r="B108" s="435"/>
      <c r="C108" s="435"/>
      <c r="D108" s="435"/>
      <c r="E108" s="435"/>
      <c r="F108" s="435"/>
      <c r="G108" s="435"/>
      <c r="H108" s="435"/>
      <c r="I108" s="435"/>
      <c r="J108" s="435"/>
      <c r="K108" s="435"/>
      <c r="L108" s="435"/>
      <c r="M108" s="435"/>
      <c r="N108" s="435"/>
      <c r="O108" s="435"/>
      <c r="P108" s="435"/>
      <c r="Q108" s="66"/>
      <c r="R108" s="7"/>
      <c r="S108" s="7"/>
      <c r="T108" s="62"/>
      <c r="U108" s="62"/>
      <c r="V108" s="62"/>
      <c r="W108" s="62"/>
      <c r="X108" s="62"/>
      <c r="Y108" s="62"/>
      <c r="Z108" s="62"/>
      <c r="AA108" s="62"/>
      <c r="AB108" s="62"/>
      <c r="AC108" s="63"/>
      <c r="AD108" s="63"/>
      <c r="AE108" s="63"/>
      <c r="AF108" s="63"/>
      <c r="AG108" s="63"/>
      <c r="AH108" s="63"/>
      <c r="AI108" s="63"/>
      <c r="AJ108" s="63"/>
      <c r="AK108" s="63"/>
      <c r="AL108" s="63"/>
      <c r="AM108" s="63"/>
      <c r="AN108" s="63"/>
      <c r="AO108" s="63"/>
      <c r="AP108" s="63"/>
      <c r="AQ108" s="63"/>
      <c r="AR108" s="63"/>
      <c r="AS108" s="63"/>
      <c r="AT108" s="63"/>
      <c r="AU108" s="63"/>
      <c r="AV108" s="63"/>
      <c r="AW108" s="63"/>
      <c r="AX108" s="63"/>
      <c r="AY108" s="63"/>
      <c r="AZ108" s="63"/>
      <c r="BA108" s="63"/>
      <c r="BB108" s="63"/>
      <c r="BC108" s="63"/>
      <c r="BD108" s="63"/>
      <c r="BE108" s="63"/>
      <c r="BF108" s="63"/>
      <c r="BG108" s="63"/>
      <c r="BH108" s="63"/>
      <c r="BI108" s="17"/>
      <c r="BJ108" s="17"/>
      <c r="BK108" s="17"/>
      <c r="BL108" s="17"/>
      <c r="BM108" s="17"/>
      <c r="BN108" s="17"/>
      <c r="BO108" s="17"/>
      <c r="BP108" s="17"/>
      <c r="BQ108" s="17"/>
      <c r="BR108" s="17"/>
      <c r="BS108" s="17"/>
      <c r="BT108" s="17"/>
      <c r="BU108" s="17"/>
      <c r="BV108" s="17"/>
      <c r="BW108" s="17"/>
      <c r="BX108" s="17"/>
      <c r="BY108" s="17"/>
      <c r="BZ108" s="64"/>
      <c r="CA108" s="64"/>
      <c r="CB108" s="62"/>
      <c r="CC108" s="62"/>
      <c r="CD108" s="65"/>
      <c r="CE108" s="62"/>
      <c r="CF108" s="62"/>
      <c r="CG108" s="65"/>
      <c r="CH108" s="65"/>
      <c r="CI108" s="65"/>
      <c r="CJ108" s="65"/>
    </row>
    <row r="109" spans="1:88" s="18" customFormat="1" ht="13.5" hidden="1" customHeight="1" x14ac:dyDescent="0.25">
      <c r="A109" s="15"/>
      <c r="B109" s="15"/>
      <c r="C109" s="15"/>
      <c r="D109" s="15"/>
      <c r="E109" s="15"/>
      <c r="F109" s="15"/>
      <c r="G109" s="15"/>
      <c r="H109" s="67"/>
      <c r="I109" s="11"/>
      <c r="J109" s="11"/>
      <c r="K109" s="11"/>
      <c r="L109" s="15"/>
      <c r="M109" s="15"/>
      <c r="N109" s="15"/>
      <c r="O109" s="15"/>
      <c r="P109" s="15"/>
      <c r="Q109" s="7"/>
      <c r="R109" s="7"/>
      <c r="S109" s="7"/>
      <c r="T109" s="62"/>
      <c r="U109" s="62"/>
      <c r="V109" s="62"/>
      <c r="W109" s="62"/>
      <c r="X109" s="62"/>
      <c r="Y109" s="62"/>
      <c r="Z109" s="62"/>
      <c r="AA109" s="62"/>
      <c r="AB109" s="62"/>
      <c r="AC109" s="63"/>
      <c r="AD109" s="63"/>
      <c r="AE109" s="63"/>
      <c r="AF109" s="63"/>
      <c r="AG109" s="63"/>
      <c r="AH109" s="63"/>
      <c r="AI109" s="63"/>
      <c r="AJ109" s="63"/>
      <c r="AK109" s="63"/>
      <c r="AL109" s="63"/>
      <c r="AM109" s="63"/>
      <c r="AN109" s="63"/>
      <c r="AO109" s="63"/>
      <c r="AP109" s="63"/>
      <c r="AQ109" s="63"/>
      <c r="AR109" s="63"/>
      <c r="AS109" s="63"/>
      <c r="AT109" s="63"/>
      <c r="AU109" s="63"/>
      <c r="AV109" s="63"/>
      <c r="AW109" s="63"/>
      <c r="AX109" s="63"/>
      <c r="AY109" s="63"/>
      <c r="AZ109" s="63"/>
      <c r="BA109" s="63"/>
      <c r="BB109" s="63"/>
      <c r="BC109" s="63"/>
      <c r="BD109" s="63"/>
      <c r="BE109" s="63"/>
      <c r="BF109" s="63"/>
      <c r="BG109" s="63"/>
      <c r="BH109" s="63"/>
      <c r="BI109" s="17"/>
      <c r="BJ109" s="17"/>
      <c r="BK109" s="17"/>
      <c r="BL109" s="17"/>
      <c r="BM109" s="17"/>
      <c r="BN109" s="17"/>
      <c r="BO109" s="17"/>
      <c r="BP109" s="17"/>
      <c r="BQ109" s="17"/>
      <c r="BR109" s="17"/>
      <c r="BS109" s="17"/>
      <c r="BT109" s="17"/>
      <c r="BU109" s="17"/>
      <c r="BV109" s="17"/>
      <c r="BW109" s="17"/>
      <c r="BX109" s="17"/>
      <c r="BY109" s="17"/>
      <c r="BZ109" s="64"/>
      <c r="CA109" s="64"/>
      <c r="CB109" s="62"/>
      <c r="CC109" s="62"/>
      <c r="CD109" s="65"/>
      <c r="CE109" s="62"/>
      <c r="CF109" s="62"/>
      <c r="CG109" s="65"/>
      <c r="CH109" s="65"/>
      <c r="CI109" s="65"/>
      <c r="CJ109" s="65"/>
    </row>
    <row r="110" spans="1:88" s="18" customFormat="1" ht="12.75" hidden="1" customHeight="1" x14ac:dyDescent="0.25">
      <c r="A110" s="436"/>
      <c r="B110" s="436"/>
      <c r="C110" s="436"/>
      <c r="D110" s="436"/>
      <c r="E110" s="436"/>
      <c r="F110" s="436"/>
      <c r="G110" s="436"/>
      <c r="H110" s="436"/>
      <c r="I110" s="436"/>
      <c r="J110" s="436"/>
      <c r="K110" s="436"/>
      <c r="L110" s="436"/>
      <c r="M110" s="436"/>
      <c r="N110" s="436"/>
      <c r="O110" s="436"/>
      <c r="P110" s="436"/>
      <c r="Q110" s="61"/>
      <c r="R110" s="7"/>
      <c r="S110" s="7"/>
      <c r="T110" s="62"/>
      <c r="U110" s="62"/>
      <c r="V110" s="62"/>
      <c r="W110" s="62"/>
      <c r="X110" s="62"/>
      <c r="Y110" s="62"/>
      <c r="Z110" s="62"/>
      <c r="AA110" s="62"/>
      <c r="AB110" s="62"/>
      <c r="AC110" s="63"/>
      <c r="AD110" s="63"/>
      <c r="AE110" s="63"/>
      <c r="AF110" s="63"/>
      <c r="AG110" s="63"/>
      <c r="AH110" s="63"/>
      <c r="AI110" s="63"/>
      <c r="AJ110" s="63"/>
      <c r="AK110" s="63"/>
      <c r="AL110" s="63"/>
      <c r="AM110" s="63"/>
      <c r="AN110" s="63"/>
      <c r="AO110" s="63"/>
      <c r="AP110" s="63"/>
      <c r="AQ110" s="63"/>
      <c r="AR110" s="63"/>
      <c r="AS110" s="63"/>
      <c r="AT110" s="63"/>
      <c r="AU110" s="63"/>
      <c r="AV110" s="63"/>
      <c r="AW110" s="63"/>
      <c r="AX110" s="63"/>
      <c r="AY110" s="63"/>
      <c r="AZ110" s="63"/>
      <c r="BA110" s="63"/>
      <c r="BB110" s="63"/>
      <c r="BC110" s="63"/>
      <c r="BD110" s="63"/>
      <c r="BE110" s="63"/>
      <c r="BF110" s="63"/>
      <c r="BG110" s="63"/>
      <c r="BH110" s="63"/>
      <c r="BI110" s="17"/>
      <c r="BJ110" s="17"/>
      <c r="BK110" s="17"/>
      <c r="BL110" s="17"/>
      <c r="BM110" s="17"/>
      <c r="BN110" s="17"/>
      <c r="BO110" s="17"/>
      <c r="BP110" s="17"/>
      <c r="BQ110" s="17"/>
      <c r="BR110" s="17"/>
      <c r="BS110" s="17"/>
      <c r="BT110" s="17"/>
      <c r="BU110" s="17"/>
      <c r="BV110" s="17"/>
      <c r="BW110" s="17"/>
      <c r="BX110" s="17"/>
      <c r="BY110" s="17"/>
      <c r="BZ110" s="64"/>
      <c r="CA110" s="64"/>
      <c r="CB110" s="62"/>
      <c r="CC110" s="62"/>
      <c r="CD110" s="65"/>
      <c r="CE110" s="62"/>
      <c r="CF110" s="62"/>
      <c r="CG110" s="65"/>
      <c r="CH110" s="65"/>
      <c r="CI110" s="65"/>
      <c r="CJ110" s="65"/>
    </row>
    <row r="111" spans="1:88" s="18" customFormat="1" ht="12.75" hidden="1" customHeight="1" x14ac:dyDescent="0.25">
      <c r="A111" s="435"/>
      <c r="B111" s="435"/>
      <c r="C111" s="435"/>
      <c r="D111" s="435"/>
      <c r="E111" s="435"/>
      <c r="F111" s="435"/>
      <c r="G111" s="435"/>
      <c r="H111" s="435"/>
      <c r="I111" s="435"/>
      <c r="J111" s="435"/>
      <c r="K111" s="435"/>
      <c r="L111" s="435"/>
      <c r="M111" s="435"/>
      <c r="N111" s="435"/>
      <c r="O111" s="435"/>
      <c r="P111" s="435"/>
      <c r="Q111" s="66"/>
      <c r="R111" s="7"/>
      <c r="S111" s="7"/>
      <c r="T111" s="62"/>
      <c r="U111" s="62"/>
      <c r="V111" s="62"/>
      <c r="W111" s="62"/>
      <c r="X111" s="62"/>
      <c r="Y111" s="62"/>
      <c r="Z111" s="62"/>
      <c r="AA111" s="62"/>
      <c r="AB111" s="62"/>
      <c r="AC111" s="63"/>
      <c r="AD111" s="63"/>
      <c r="AE111" s="63"/>
      <c r="AF111" s="63"/>
      <c r="AG111" s="63"/>
      <c r="AH111" s="63"/>
      <c r="AI111" s="63"/>
      <c r="AJ111" s="63"/>
      <c r="AK111" s="63"/>
      <c r="AL111" s="63"/>
      <c r="AM111" s="63"/>
      <c r="AN111" s="63"/>
      <c r="AO111" s="63"/>
      <c r="AP111" s="63"/>
      <c r="AQ111" s="63"/>
      <c r="AR111" s="63"/>
      <c r="AS111" s="63"/>
      <c r="AT111" s="63"/>
      <c r="AU111" s="63"/>
      <c r="AV111" s="63"/>
      <c r="AW111" s="63"/>
      <c r="AX111" s="63"/>
      <c r="AY111" s="63"/>
      <c r="AZ111" s="63"/>
      <c r="BA111" s="63"/>
      <c r="BB111" s="63"/>
      <c r="BC111" s="63"/>
      <c r="BD111" s="63"/>
      <c r="BE111" s="63"/>
      <c r="BF111" s="63"/>
      <c r="BG111" s="63"/>
      <c r="BH111" s="63"/>
      <c r="BI111" s="17"/>
      <c r="BJ111" s="17"/>
      <c r="BK111" s="17"/>
      <c r="BL111" s="17"/>
      <c r="BM111" s="17"/>
      <c r="BN111" s="17"/>
      <c r="BO111" s="17"/>
      <c r="BP111" s="17"/>
      <c r="BQ111" s="17"/>
      <c r="BR111" s="17"/>
      <c r="BS111" s="17"/>
      <c r="BT111" s="17"/>
      <c r="BU111" s="17"/>
      <c r="BV111" s="17"/>
      <c r="BW111" s="17"/>
      <c r="BX111" s="17"/>
      <c r="BY111" s="17"/>
      <c r="BZ111" s="64"/>
      <c r="CA111" s="64"/>
      <c r="CB111" s="62"/>
      <c r="CC111" s="62"/>
      <c r="CD111" s="65"/>
      <c r="CE111" s="62"/>
      <c r="CF111" s="62"/>
      <c r="CG111" s="65"/>
      <c r="CH111" s="65"/>
      <c r="CI111" s="65"/>
      <c r="CJ111" s="65"/>
    </row>
    <row r="112" spans="1:88" s="18" customFormat="1" ht="13.5" hidden="1" customHeight="1" x14ac:dyDescent="0.25">
      <c r="A112" s="15"/>
      <c r="B112" s="15"/>
      <c r="C112" s="15"/>
      <c r="D112" s="15"/>
      <c r="E112" s="15"/>
      <c r="F112" s="15"/>
      <c r="G112" s="15"/>
      <c r="H112" s="67"/>
      <c r="I112" s="11"/>
      <c r="J112" s="11"/>
      <c r="K112" s="11"/>
      <c r="L112" s="15"/>
      <c r="M112" s="15"/>
      <c r="N112" s="15"/>
      <c r="O112" s="15"/>
      <c r="P112" s="15"/>
      <c r="Q112" s="7"/>
      <c r="R112" s="7"/>
      <c r="S112" s="7"/>
      <c r="T112" s="62"/>
      <c r="U112" s="62"/>
      <c r="V112" s="62"/>
      <c r="W112" s="62"/>
      <c r="X112" s="62"/>
      <c r="Y112" s="62"/>
      <c r="Z112" s="62"/>
      <c r="AA112" s="62"/>
      <c r="AB112" s="62"/>
      <c r="AC112" s="63"/>
      <c r="AD112" s="63"/>
      <c r="AE112" s="63"/>
      <c r="AF112" s="63"/>
      <c r="AG112" s="63"/>
      <c r="AH112" s="63"/>
      <c r="AI112" s="63"/>
      <c r="AJ112" s="63"/>
      <c r="AK112" s="63"/>
      <c r="AL112" s="63"/>
      <c r="AM112" s="63"/>
      <c r="AN112" s="63"/>
      <c r="AO112" s="63"/>
      <c r="AP112" s="63"/>
      <c r="AQ112" s="63"/>
      <c r="AR112" s="63"/>
      <c r="AS112" s="63"/>
      <c r="AT112" s="63"/>
      <c r="AU112" s="63"/>
      <c r="AV112" s="63"/>
      <c r="AW112" s="63"/>
      <c r="AX112" s="63"/>
      <c r="AY112" s="63"/>
      <c r="AZ112" s="63"/>
      <c r="BA112" s="63"/>
      <c r="BB112" s="63"/>
      <c r="BC112" s="63"/>
      <c r="BD112" s="63"/>
      <c r="BE112" s="63"/>
      <c r="BF112" s="63"/>
      <c r="BG112" s="63"/>
      <c r="BH112" s="63"/>
      <c r="BI112" s="17"/>
      <c r="BJ112" s="17"/>
      <c r="BK112" s="17"/>
      <c r="BL112" s="17"/>
      <c r="BM112" s="17"/>
      <c r="BN112" s="17"/>
      <c r="BO112" s="17"/>
      <c r="BP112" s="17"/>
      <c r="BQ112" s="17"/>
      <c r="BR112" s="17"/>
      <c r="BS112" s="17"/>
      <c r="BT112" s="17"/>
      <c r="BU112" s="17"/>
      <c r="BV112" s="17"/>
      <c r="BW112" s="17"/>
      <c r="BX112" s="17"/>
      <c r="BY112" s="17"/>
      <c r="BZ112" s="64"/>
      <c r="CA112" s="64"/>
      <c r="CB112" s="62"/>
      <c r="CC112" s="62"/>
      <c r="CD112" s="65"/>
      <c r="CE112" s="62"/>
      <c r="CF112" s="62"/>
      <c r="CG112" s="65"/>
      <c r="CH112" s="65"/>
      <c r="CI112" s="65"/>
      <c r="CJ112" s="65"/>
    </row>
    <row r="113" spans="1:88" s="18" customFormat="1" ht="12.75" hidden="1" customHeight="1" x14ac:dyDescent="0.25">
      <c r="A113" s="436"/>
      <c r="B113" s="436"/>
      <c r="C113" s="436"/>
      <c r="D113" s="436"/>
      <c r="E113" s="436"/>
      <c r="F113" s="436"/>
      <c r="G113" s="436"/>
      <c r="H113" s="436"/>
      <c r="I113" s="436"/>
      <c r="J113" s="436"/>
      <c r="K113" s="436"/>
      <c r="L113" s="436"/>
      <c r="M113" s="436"/>
      <c r="N113" s="436"/>
      <c r="O113" s="436"/>
      <c r="P113" s="436"/>
      <c r="Q113" s="61"/>
      <c r="R113" s="7"/>
      <c r="S113" s="7"/>
      <c r="T113" s="62"/>
      <c r="U113" s="62"/>
      <c r="V113" s="62"/>
      <c r="W113" s="62"/>
      <c r="X113" s="62"/>
      <c r="Y113" s="62"/>
      <c r="Z113" s="62"/>
      <c r="AA113" s="62"/>
      <c r="AB113" s="62"/>
      <c r="AC113" s="63"/>
      <c r="AD113" s="63"/>
      <c r="AE113" s="63"/>
      <c r="AF113" s="63"/>
      <c r="AG113" s="63"/>
      <c r="AH113" s="63"/>
      <c r="AI113" s="63"/>
      <c r="AJ113" s="63"/>
      <c r="AK113" s="63"/>
      <c r="AL113" s="63"/>
      <c r="AM113" s="63"/>
      <c r="AN113" s="63"/>
      <c r="AO113" s="63"/>
      <c r="AP113" s="63"/>
      <c r="AQ113" s="63"/>
      <c r="AR113" s="63"/>
      <c r="AS113" s="63"/>
      <c r="AT113" s="63"/>
      <c r="AU113" s="63"/>
      <c r="AV113" s="63"/>
      <c r="AW113" s="63"/>
      <c r="AX113" s="63"/>
      <c r="AY113" s="63"/>
      <c r="AZ113" s="63"/>
      <c r="BA113" s="63"/>
      <c r="BB113" s="63"/>
      <c r="BC113" s="63"/>
      <c r="BD113" s="63"/>
      <c r="BE113" s="63"/>
      <c r="BF113" s="63"/>
      <c r="BG113" s="63"/>
      <c r="BH113" s="63"/>
      <c r="BI113" s="17"/>
      <c r="BJ113" s="17"/>
      <c r="BK113" s="17"/>
      <c r="BL113" s="17"/>
      <c r="BM113" s="17"/>
      <c r="BN113" s="17"/>
      <c r="BO113" s="17"/>
      <c r="BP113" s="17"/>
      <c r="BQ113" s="17"/>
      <c r="BR113" s="17"/>
      <c r="BS113" s="17"/>
      <c r="BT113" s="17"/>
      <c r="BU113" s="17"/>
      <c r="BV113" s="17"/>
      <c r="BW113" s="17"/>
      <c r="BX113" s="17"/>
      <c r="BY113" s="17"/>
      <c r="BZ113" s="64"/>
      <c r="CA113" s="64"/>
      <c r="CB113" s="62"/>
      <c r="CC113" s="62"/>
      <c r="CD113" s="65"/>
      <c r="CE113" s="62"/>
      <c r="CF113" s="62"/>
      <c r="CG113" s="65"/>
      <c r="CH113" s="65"/>
      <c r="CI113" s="65"/>
      <c r="CJ113" s="65"/>
    </row>
    <row r="114" spans="1:88" s="18" customFormat="1" ht="12.75" hidden="1" customHeight="1" x14ac:dyDescent="0.25">
      <c r="A114" s="435"/>
      <c r="B114" s="435"/>
      <c r="C114" s="435"/>
      <c r="D114" s="435"/>
      <c r="E114" s="435"/>
      <c r="F114" s="435"/>
      <c r="G114" s="435"/>
      <c r="H114" s="435"/>
      <c r="I114" s="435"/>
      <c r="J114" s="435"/>
      <c r="K114" s="435"/>
      <c r="L114" s="435"/>
      <c r="M114" s="435"/>
      <c r="N114" s="435"/>
      <c r="O114" s="435"/>
      <c r="P114" s="435"/>
      <c r="Q114" s="66"/>
      <c r="R114" s="7"/>
      <c r="S114" s="7"/>
      <c r="T114" s="62"/>
      <c r="U114" s="62"/>
      <c r="V114" s="62"/>
      <c r="W114" s="62"/>
      <c r="X114" s="62"/>
      <c r="Y114" s="62"/>
      <c r="Z114" s="62"/>
      <c r="AA114" s="62"/>
      <c r="AB114" s="62"/>
      <c r="AC114" s="63"/>
      <c r="AD114" s="63"/>
      <c r="AE114" s="63"/>
      <c r="AF114" s="63"/>
      <c r="AG114" s="63"/>
      <c r="AH114" s="63"/>
      <c r="AI114" s="63"/>
      <c r="AJ114" s="63"/>
      <c r="AK114" s="63"/>
      <c r="AL114" s="63"/>
      <c r="AM114" s="63"/>
      <c r="AN114" s="63"/>
      <c r="AO114" s="63"/>
      <c r="AP114" s="63"/>
      <c r="AQ114" s="63"/>
      <c r="AR114" s="63"/>
      <c r="AS114" s="63"/>
      <c r="AT114" s="63"/>
      <c r="AU114" s="63"/>
      <c r="AV114" s="63"/>
      <c r="AW114" s="63"/>
      <c r="AX114" s="63"/>
      <c r="AY114" s="63"/>
      <c r="AZ114" s="63"/>
      <c r="BA114" s="63"/>
      <c r="BB114" s="63"/>
      <c r="BC114" s="63"/>
      <c r="BD114" s="63"/>
      <c r="BE114" s="63"/>
      <c r="BF114" s="63"/>
      <c r="BG114" s="63"/>
      <c r="BH114" s="63"/>
      <c r="BI114" s="17"/>
      <c r="BJ114" s="17"/>
      <c r="BK114" s="17"/>
      <c r="BL114" s="17"/>
      <c r="BM114" s="17"/>
      <c r="BN114" s="17"/>
      <c r="BO114" s="17"/>
      <c r="BP114" s="17"/>
      <c r="BQ114" s="17"/>
      <c r="BR114" s="17"/>
      <c r="BS114" s="17"/>
      <c r="BT114" s="17"/>
      <c r="BU114" s="17"/>
      <c r="BV114" s="17"/>
      <c r="BW114" s="17"/>
      <c r="BX114" s="17"/>
      <c r="BY114" s="17"/>
      <c r="BZ114" s="64"/>
      <c r="CA114" s="64"/>
      <c r="CB114" s="62"/>
      <c r="CC114" s="62"/>
      <c r="CD114" s="65"/>
      <c r="CE114" s="62"/>
      <c r="CF114" s="62"/>
      <c r="CG114" s="65"/>
      <c r="CH114" s="65"/>
      <c r="CI114" s="65"/>
      <c r="CJ114" s="65"/>
    </row>
    <row r="115" spans="1:88" s="18" customFormat="1" ht="13.5" hidden="1" customHeight="1" x14ac:dyDescent="0.25">
      <c r="A115" s="15"/>
      <c r="B115" s="15"/>
      <c r="C115" s="15"/>
      <c r="D115" s="15"/>
      <c r="E115" s="15"/>
      <c r="F115" s="15"/>
      <c r="G115" s="15"/>
      <c r="H115" s="67"/>
      <c r="I115" s="11"/>
      <c r="J115" s="11"/>
      <c r="K115" s="11"/>
      <c r="L115" s="15"/>
      <c r="M115" s="15"/>
      <c r="N115" s="15"/>
      <c r="O115" s="15"/>
      <c r="P115" s="15"/>
      <c r="Q115" s="7"/>
      <c r="R115" s="7"/>
      <c r="S115" s="7"/>
      <c r="T115" s="62"/>
      <c r="U115" s="62"/>
      <c r="V115" s="62"/>
      <c r="W115" s="62"/>
      <c r="X115" s="62"/>
      <c r="Y115" s="62"/>
      <c r="Z115" s="62"/>
      <c r="AA115" s="62"/>
      <c r="AB115" s="62"/>
      <c r="AC115" s="63"/>
      <c r="AD115" s="63"/>
      <c r="AE115" s="63"/>
      <c r="AF115" s="63"/>
      <c r="AG115" s="63"/>
      <c r="AH115" s="63"/>
      <c r="AI115" s="63"/>
      <c r="AJ115" s="63"/>
      <c r="AK115" s="63"/>
      <c r="AL115" s="63"/>
      <c r="AM115" s="63"/>
      <c r="AN115" s="63"/>
      <c r="AO115" s="63"/>
      <c r="AP115" s="63"/>
      <c r="AQ115" s="63"/>
      <c r="AR115" s="63"/>
      <c r="AS115" s="63"/>
      <c r="AT115" s="63"/>
      <c r="AU115" s="63"/>
      <c r="AV115" s="63"/>
      <c r="AW115" s="63"/>
      <c r="AX115" s="63"/>
      <c r="AY115" s="63"/>
      <c r="AZ115" s="63"/>
      <c r="BA115" s="63"/>
      <c r="BB115" s="63"/>
      <c r="BC115" s="63"/>
      <c r="BD115" s="63"/>
      <c r="BE115" s="63"/>
      <c r="BF115" s="63"/>
      <c r="BG115" s="63"/>
      <c r="BH115" s="63"/>
      <c r="BI115" s="17"/>
      <c r="BJ115" s="17"/>
      <c r="BK115" s="17"/>
      <c r="BL115" s="17"/>
      <c r="BM115" s="17"/>
      <c r="BN115" s="17"/>
      <c r="BO115" s="17"/>
      <c r="BP115" s="17"/>
      <c r="BQ115" s="17"/>
      <c r="BR115" s="17"/>
      <c r="BS115" s="17"/>
      <c r="BT115" s="17"/>
      <c r="BU115" s="17"/>
      <c r="BV115" s="17"/>
      <c r="BW115" s="17"/>
      <c r="BX115" s="17"/>
      <c r="BY115" s="17"/>
      <c r="BZ115" s="64"/>
      <c r="CA115" s="64"/>
      <c r="CB115" s="62"/>
      <c r="CC115" s="62"/>
      <c r="CD115" s="65"/>
      <c r="CE115" s="62"/>
      <c r="CF115" s="62"/>
      <c r="CG115" s="65"/>
      <c r="CH115" s="65"/>
      <c r="CI115" s="65"/>
      <c r="CJ115" s="65"/>
    </row>
    <row r="116" spans="1:88" s="18" customFormat="1" ht="12.75" hidden="1" customHeight="1" x14ac:dyDescent="0.25">
      <c r="A116" s="436"/>
      <c r="B116" s="436"/>
      <c r="C116" s="436"/>
      <c r="D116" s="436"/>
      <c r="E116" s="436"/>
      <c r="F116" s="436"/>
      <c r="G116" s="436"/>
      <c r="H116" s="436"/>
      <c r="I116" s="436"/>
      <c r="J116" s="436"/>
      <c r="K116" s="436"/>
      <c r="L116" s="436"/>
      <c r="M116" s="436"/>
      <c r="N116" s="436"/>
      <c r="O116" s="436"/>
      <c r="P116" s="436"/>
      <c r="Q116" s="61"/>
      <c r="R116" s="7"/>
      <c r="S116" s="7"/>
      <c r="T116" s="62"/>
      <c r="U116" s="62"/>
      <c r="V116" s="62"/>
      <c r="W116" s="62"/>
      <c r="X116" s="62"/>
      <c r="Y116" s="62"/>
      <c r="Z116" s="62"/>
      <c r="AA116" s="62"/>
      <c r="AB116" s="62"/>
      <c r="AC116" s="63"/>
      <c r="AD116" s="63"/>
      <c r="AE116" s="63"/>
      <c r="AF116" s="63"/>
      <c r="AG116" s="63"/>
      <c r="AH116" s="63"/>
      <c r="AI116" s="63"/>
      <c r="AJ116" s="63"/>
      <c r="AK116" s="63"/>
      <c r="AL116" s="63"/>
      <c r="AM116" s="63"/>
      <c r="AN116" s="63"/>
      <c r="AO116" s="63"/>
      <c r="AP116" s="63"/>
      <c r="AQ116" s="63"/>
      <c r="AR116" s="63"/>
      <c r="AS116" s="63"/>
      <c r="AT116" s="63"/>
      <c r="AU116" s="63"/>
      <c r="AV116" s="63"/>
      <c r="AW116" s="63"/>
      <c r="AX116" s="63"/>
      <c r="AY116" s="63"/>
      <c r="AZ116" s="63"/>
      <c r="BA116" s="63"/>
      <c r="BB116" s="63"/>
      <c r="BC116" s="63"/>
      <c r="BD116" s="63"/>
      <c r="BE116" s="63"/>
      <c r="BF116" s="63"/>
      <c r="BG116" s="63"/>
      <c r="BH116" s="63"/>
      <c r="BI116" s="17"/>
      <c r="BJ116" s="17"/>
      <c r="BK116" s="17"/>
      <c r="BL116" s="17"/>
      <c r="BM116" s="17"/>
      <c r="BN116" s="17"/>
      <c r="BO116" s="17"/>
      <c r="BP116" s="17"/>
      <c r="BQ116" s="17"/>
      <c r="BR116" s="17"/>
      <c r="BS116" s="17"/>
      <c r="BT116" s="17"/>
      <c r="BU116" s="17"/>
      <c r="BV116" s="17"/>
      <c r="BW116" s="17"/>
      <c r="BX116" s="17"/>
      <c r="BY116" s="17"/>
      <c r="BZ116" s="64"/>
      <c r="CA116" s="64"/>
      <c r="CB116" s="62"/>
      <c r="CC116" s="62"/>
      <c r="CD116" s="65"/>
      <c r="CE116" s="62"/>
      <c r="CF116" s="62"/>
      <c r="CG116" s="65"/>
      <c r="CH116" s="65"/>
      <c r="CI116" s="65"/>
      <c r="CJ116" s="65"/>
    </row>
    <row r="117" spans="1:88" s="18" customFormat="1" ht="12.75" hidden="1" customHeight="1" x14ac:dyDescent="0.25">
      <c r="A117" s="435"/>
      <c r="B117" s="435"/>
      <c r="C117" s="435"/>
      <c r="D117" s="435"/>
      <c r="E117" s="435"/>
      <c r="F117" s="435"/>
      <c r="G117" s="435"/>
      <c r="H117" s="435"/>
      <c r="I117" s="435"/>
      <c r="J117" s="435"/>
      <c r="K117" s="435"/>
      <c r="L117" s="435"/>
      <c r="M117" s="435"/>
      <c r="N117" s="435"/>
      <c r="O117" s="435"/>
      <c r="P117" s="435"/>
      <c r="Q117" s="66"/>
      <c r="R117" s="7"/>
      <c r="S117" s="7"/>
      <c r="T117" s="62"/>
      <c r="U117" s="62"/>
      <c r="V117" s="62"/>
      <c r="W117" s="62"/>
      <c r="X117" s="62"/>
      <c r="Y117" s="62"/>
      <c r="Z117" s="62"/>
      <c r="AA117" s="62"/>
      <c r="AB117" s="62"/>
      <c r="AC117" s="63"/>
      <c r="AD117" s="63"/>
      <c r="AE117" s="63"/>
      <c r="AF117" s="63"/>
      <c r="AG117" s="63"/>
      <c r="AH117" s="63"/>
      <c r="AI117" s="63"/>
      <c r="AJ117" s="63"/>
      <c r="AK117" s="63"/>
      <c r="AL117" s="63"/>
      <c r="AM117" s="63"/>
      <c r="AN117" s="63"/>
      <c r="AO117" s="63"/>
      <c r="AP117" s="63"/>
      <c r="AQ117" s="63"/>
      <c r="AR117" s="63"/>
      <c r="AS117" s="63"/>
      <c r="AT117" s="63"/>
      <c r="AU117" s="63"/>
      <c r="AV117" s="63"/>
      <c r="AW117" s="63"/>
      <c r="AX117" s="63"/>
      <c r="AY117" s="63"/>
      <c r="AZ117" s="63"/>
      <c r="BA117" s="63"/>
      <c r="BB117" s="63"/>
      <c r="BC117" s="63"/>
      <c r="BD117" s="63"/>
      <c r="BE117" s="63"/>
      <c r="BF117" s="63"/>
      <c r="BG117" s="63"/>
      <c r="BH117" s="63"/>
      <c r="BI117" s="17"/>
      <c r="BJ117" s="17"/>
      <c r="BK117" s="17"/>
      <c r="BL117" s="17"/>
      <c r="BM117" s="17"/>
      <c r="BN117" s="17"/>
      <c r="BO117" s="17"/>
      <c r="BP117" s="17"/>
      <c r="BQ117" s="17"/>
      <c r="BR117" s="17"/>
      <c r="BS117" s="17"/>
      <c r="BT117" s="17"/>
      <c r="BU117" s="17"/>
      <c r="BV117" s="17"/>
      <c r="BW117" s="17"/>
      <c r="BX117" s="17"/>
      <c r="BY117" s="17"/>
      <c r="BZ117" s="64"/>
      <c r="CA117" s="64"/>
      <c r="CB117" s="62"/>
      <c r="CC117" s="62"/>
      <c r="CD117" s="65"/>
      <c r="CE117" s="62"/>
      <c r="CF117" s="62"/>
      <c r="CG117" s="65"/>
      <c r="CH117" s="65"/>
      <c r="CI117" s="65"/>
      <c r="CJ117" s="65"/>
    </row>
    <row r="118" spans="1:88" s="18" customFormat="1" ht="13.5" hidden="1" customHeight="1" x14ac:dyDescent="0.25">
      <c r="A118" s="15"/>
      <c r="B118" s="15"/>
      <c r="C118" s="15"/>
      <c r="D118" s="15"/>
      <c r="E118" s="15"/>
      <c r="F118" s="15"/>
      <c r="G118" s="15"/>
      <c r="H118" s="67"/>
      <c r="I118" s="11"/>
      <c r="J118" s="11"/>
      <c r="K118" s="11"/>
      <c r="L118" s="15"/>
      <c r="M118" s="15"/>
      <c r="N118" s="15"/>
      <c r="O118" s="15"/>
      <c r="P118" s="15"/>
      <c r="Q118" s="7"/>
      <c r="R118" s="7"/>
      <c r="S118" s="7"/>
      <c r="T118" s="62"/>
      <c r="U118" s="62"/>
      <c r="V118" s="62"/>
      <c r="W118" s="62"/>
      <c r="X118" s="62"/>
      <c r="Y118" s="62"/>
      <c r="Z118" s="62"/>
      <c r="AA118" s="62"/>
      <c r="AB118" s="62"/>
      <c r="AC118" s="63"/>
      <c r="AD118" s="63"/>
      <c r="AE118" s="63"/>
      <c r="AF118" s="63"/>
      <c r="AG118" s="63"/>
      <c r="AH118" s="63"/>
      <c r="AI118" s="63"/>
      <c r="AJ118" s="63"/>
      <c r="AK118" s="63"/>
      <c r="AL118" s="63"/>
      <c r="AM118" s="63"/>
      <c r="AN118" s="63"/>
      <c r="AO118" s="63"/>
      <c r="AP118" s="63"/>
      <c r="AQ118" s="63"/>
      <c r="AR118" s="63"/>
      <c r="AS118" s="63"/>
      <c r="AT118" s="63"/>
      <c r="AU118" s="63"/>
      <c r="AV118" s="63"/>
      <c r="AW118" s="63"/>
      <c r="AX118" s="63"/>
      <c r="AY118" s="63"/>
      <c r="AZ118" s="63"/>
      <c r="BA118" s="63"/>
      <c r="BB118" s="63"/>
      <c r="BC118" s="63"/>
      <c r="BD118" s="63"/>
      <c r="BE118" s="63"/>
      <c r="BF118" s="63"/>
      <c r="BG118" s="63"/>
      <c r="BH118" s="63"/>
      <c r="BI118" s="17"/>
      <c r="BJ118" s="17"/>
      <c r="BK118" s="17"/>
      <c r="BL118" s="17"/>
      <c r="BM118" s="17"/>
      <c r="BN118" s="17"/>
      <c r="BO118" s="17"/>
      <c r="BP118" s="17"/>
      <c r="BQ118" s="17"/>
      <c r="BR118" s="17"/>
      <c r="BS118" s="17"/>
      <c r="BT118" s="17"/>
      <c r="BU118" s="17"/>
      <c r="BV118" s="17"/>
      <c r="BW118" s="17"/>
      <c r="BX118" s="17"/>
      <c r="BY118" s="17"/>
      <c r="BZ118" s="64"/>
      <c r="CA118" s="64"/>
      <c r="CB118" s="62"/>
      <c r="CC118" s="62"/>
      <c r="CD118" s="65"/>
      <c r="CE118" s="62"/>
      <c r="CF118" s="62"/>
      <c r="CG118" s="65"/>
      <c r="CH118" s="65"/>
      <c r="CI118" s="65"/>
      <c r="CJ118" s="65"/>
    </row>
    <row r="119" spans="1:88" s="18" customFormat="1" ht="12.75" hidden="1" customHeight="1" x14ac:dyDescent="0.25">
      <c r="A119" s="436"/>
      <c r="B119" s="436"/>
      <c r="C119" s="436"/>
      <c r="D119" s="436"/>
      <c r="E119" s="436"/>
      <c r="F119" s="436"/>
      <c r="G119" s="436"/>
      <c r="H119" s="436"/>
      <c r="I119" s="436"/>
      <c r="J119" s="436"/>
      <c r="K119" s="436"/>
      <c r="L119" s="436"/>
      <c r="M119" s="436"/>
      <c r="N119" s="436"/>
      <c r="O119" s="436"/>
      <c r="P119" s="436"/>
      <c r="Q119" s="61"/>
      <c r="R119" s="7"/>
      <c r="S119" s="7"/>
      <c r="T119" s="62"/>
      <c r="U119" s="62"/>
      <c r="V119" s="62"/>
      <c r="W119" s="62"/>
      <c r="X119" s="62"/>
      <c r="Y119" s="62"/>
      <c r="Z119" s="62"/>
      <c r="AA119" s="62"/>
      <c r="AB119" s="62"/>
      <c r="AC119" s="63"/>
      <c r="AD119" s="63"/>
      <c r="AE119" s="63"/>
      <c r="AF119" s="63"/>
      <c r="AG119" s="63"/>
      <c r="AH119" s="63"/>
      <c r="AI119" s="63"/>
      <c r="AJ119" s="63"/>
      <c r="AK119" s="63"/>
      <c r="AL119" s="63"/>
      <c r="AM119" s="63"/>
      <c r="AN119" s="63"/>
      <c r="AO119" s="63"/>
      <c r="AP119" s="63"/>
      <c r="AQ119" s="63"/>
      <c r="AR119" s="63"/>
      <c r="AS119" s="63"/>
      <c r="AT119" s="63"/>
      <c r="AU119" s="63"/>
      <c r="AV119" s="63"/>
      <c r="AW119" s="63"/>
      <c r="AX119" s="63"/>
      <c r="AY119" s="63"/>
      <c r="AZ119" s="63"/>
      <c r="BA119" s="63"/>
      <c r="BB119" s="63"/>
      <c r="BC119" s="63"/>
      <c r="BD119" s="63"/>
      <c r="BE119" s="63"/>
      <c r="BF119" s="63"/>
      <c r="BG119" s="63"/>
      <c r="BH119" s="63"/>
      <c r="BI119" s="17"/>
      <c r="BJ119" s="17"/>
      <c r="BK119" s="17"/>
      <c r="BL119" s="17"/>
      <c r="BM119" s="17"/>
      <c r="BN119" s="17"/>
      <c r="BO119" s="17"/>
      <c r="BP119" s="17"/>
      <c r="BQ119" s="17"/>
      <c r="BR119" s="17"/>
      <c r="BS119" s="17"/>
      <c r="BT119" s="17"/>
      <c r="BU119" s="17"/>
      <c r="BV119" s="17"/>
      <c r="BW119" s="17"/>
      <c r="BX119" s="17"/>
      <c r="BY119" s="17"/>
      <c r="BZ119" s="64"/>
      <c r="CA119" s="64"/>
      <c r="CB119" s="62"/>
      <c r="CC119" s="62"/>
      <c r="CD119" s="65"/>
      <c r="CE119" s="62"/>
      <c r="CF119" s="62"/>
      <c r="CG119" s="65"/>
      <c r="CH119" s="65"/>
      <c r="CI119" s="65"/>
      <c r="CJ119" s="65"/>
    </row>
    <row r="120" spans="1:88" s="18" customFormat="1" ht="12.75" hidden="1" customHeight="1" x14ac:dyDescent="0.25">
      <c r="A120" s="435"/>
      <c r="B120" s="435"/>
      <c r="C120" s="435"/>
      <c r="D120" s="435"/>
      <c r="E120" s="435"/>
      <c r="F120" s="435"/>
      <c r="G120" s="435"/>
      <c r="H120" s="435"/>
      <c r="I120" s="435"/>
      <c r="J120" s="435"/>
      <c r="K120" s="435"/>
      <c r="L120" s="435"/>
      <c r="M120" s="435"/>
      <c r="N120" s="435"/>
      <c r="O120" s="435"/>
      <c r="P120" s="435"/>
      <c r="Q120" s="66"/>
      <c r="R120" s="7"/>
      <c r="S120" s="7"/>
      <c r="T120" s="62"/>
      <c r="U120" s="62"/>
      <c r="V120" s="62"/>
      <c r="W120" s="62"/>
      <c r="X120" s="62"/>
      <c r="Y120" s="62"/>
      <c r="Z120" s="62"/>
      <c r="AA120" s="62"/>
      <c r="AB120" s="62"/>
      <c r="AC120" s="63"/>
      <c r="AD120" s="63"/>
      <c r="AE120" s="63"/>
      <c r="AF120" s="63"/>
      <c r="AG120" s="63"/>
      <c r="AH120" s="63"/>
      <c r="AI120" s="63"/>
      <c r="AJ120" s="63"/>
      <c r="AK120" s="63"/>
      <c r="AL120" s="63"/>
      <c r="AM120" s="63"/>
      <c r="AN120" s="63"/>
      <c r="AO120" s="63"/>
      <c r="AP120" s="63"/>
      <c r="AQ120" s="63"/>
      <c r="AR120" s="63"/>
      <c r="AS120" s="63"/>
      <c r="AT120" s="63"/>
      <c r="AU120" s="63"/>
      <c r="AV120" s="63"/>
      <c r="AW120" s="63"/>
      <c r="AX120" s="63"/>
      <c r="AY120" s="63"/>
      <c r="AZ120" s="63"/>
      <c r="BA120" s="63"/>
      <c r="BB120" s="63"/>
      <c r="BC120" s="63"/>
      <c r="BD120" s="63"/>
      <c r="BE120" s="63"/>
      <c r="BF120" s="63"/>
      <c r="BG120" s="63"/>
      <c r="BH120" s="63"/>
      <c r="BI120" s="17"/>
      <c r="BJ120" s="17"/>
      <c r="BK120" s="17"/>
      <c r="BL120" s="17"/>
      <c r="BM120" s="17"/>
      <c r="BN120" s="17"/>
      <c r="BO120" s="17"/>
      <c r="BP120" s="17"/>
      <c r="BQ120" s="17"/>
      <c r="BR120" s="17"/>
      <c r="BS120" s="17"/>
      <c r="BT120" s="17"/>
      <c r="BU120" s="17"/>
      <c r="BV120" s="17"/>
      <c r="BW120" s="17"/>
      <c r="BX120" s="17"/>
      <c r="BY120" s="17"/>
      <c r="BZ120" s="64"/>
      <c r="CA120" s="64"/>
      <c r="CB120" s="62"/>
      <c r="CC120" s="62"/>
      <c r="CD120" s="65"/>
      <c r="CE120" s="62"/>
      <c r="CF120" s="62"/>
      <c r="CG120" s="65"/>
      <c r="CH120" s="65"/>
      <c r="CI120" s="65"/>
      <c r="CJ120" s="65"/>
    </row>
    <row r="121" spans="1:88" s="18" customFormat="1" ht="13.5" hidden="1" customHeight="1" x14ac:dyDescent="0.25">
      <c r="A121" s="15"/>
      <c r="B121" s="15"/>
      <c r="C121" s="15"/>
      <c r="D121" s="15"/>
      <c r="E121" s="15"/>
      <c r="F121" s="15"/>
      <c r="G121" s="15"/>
      <c r="H121" s="67"/>
      <c r="I121" s="11"/>
      <c r="J121" s="11"/>
      <c r="K121" s="11"/>
      <c r="L121" s="15"/>
      <c r="M121" s="15"/>
      <c r="N121" s="15"/>
      <c r="O121" s="15"/>
      <c r="P121" s="15"/>
      <c r="Q121" s="7"/>
      <c r="R121" s="7"/>
      <c r="S121" s="7"/>
      <c r="T121" s="62"/>
      <c r="U121" s="62"/>
      <c r="V121" s="62"/>
      <c r="W121" s="62"/>
      <c r="X121" s="62"/>
      <c r="Y121" s="62"/>
      <c r="Z121" s="62"/>
      <c r="AA121" s="62"/>
      <c r="AB121" s="62"/>
      <c r="AC121" s="63"/>
      <c r="AD121" s="63"/>
      <c r="AE121" s="63"/>
      <c r="AF121" s="63"/>
      <c r="AG121" s="63"/>
      <c r="AH121" s="63"/>
      <c r="AI121" s="63"/>
      <c r="AJ121" s="63"/>
      <c r="AK121" s="63"/>
      <c r="AL121" s="63"/>
      <c r="AM121" s="63"/>
      <c r="AN121" s="63"/>
      <c r="AO121" s="63"/>
      <c r="AP121" s="63"/>
      <c r="AQ121" s="63"/>
      <c r="AR121" s="63"/>
      <c r="AS121" s="63"/>
      <c r="AT121" s="63"/>
      <c r="AU121" s="63"/>
      <c r="AV121" s="63"/>
      <c r="AW121" s="63"/>
      <c r="AX121" s="63"/>
      <c r="AY121" s="63"/>
      <c r="AZ121" s="63"/>
      <c r="BA121" s="63"/>
      <c r="BB121" s="63"/>
      <c r="BC121" s="63"/>
      <c r="BD121" s="63"/>
      <c r="BE121" s="63"/>
      <c r="BF121" s="63"/>
      <c r="BG121" s="63"/>
      <c r="BH121" s="63"/>
      <c r="BI121" s="17"/>
      <c r="BJ121" s="17"/>
      <c r="BK121" s="17"/>
      <c r="BL121" s="17"/>
      <c r="BM121" s="17"/>
      <c r="BN121" s="17"/>
      <c r="BO121" s="17"/>
      <c r="BP121" s="17"/>
      <c r="BQ121" s="17"/>
      <c r="BR121" s="17"/>
      <c r="BS121" s="17"/>
      <c r="BT121" s="17"/>
      <c r="BU121" s="17"/>
      <c r="BV121" s="17"/>
      <c r="BW121" s="17"/>
      <c r="BX121" s="17"/>
      <c r="BY121" s="17"/>
      <c r="BZ121" s="64"/>
      <c r="CA121" s="64"/>
      <c r="CB121" s="62"/>
      <c r="CC121" s="62"/>
      <c r="CD121" s="65"/>
      <c r="CE121" s="62"/>
      <c r="CF121" s="62"/>
      <c r="CG121" s="65"/>
      <c r="CH121" s="65"/>
      <c r="CI121" s="65"/>
      <c r="CJ121" s="65"/>
    </row>
    <row r="122" spans="1:88" s="18" customFormat="1" ht="12.75" hidden="1" customHeight="1" x14ac:dyDescent="0.25">
      <c r="A122" s="436"/>
      <c r="B122" s="436"/>
      <c r="C122" s="436"/>
      <c r="D122" s="436"/>
      <c r="E122" s="436"/>
      <c r="F122" s="436"/>
      <c r="G122" s="436"/>
      <c r="H122" s="436"/>
      <c r="I122" s="436"/>
      <c r="J122" s="436"/>
      <c r="K122" s="436"/>
      <c r="L122" s="436"/>
      <c r="M122" s="436"/>
      <c r="N122" s="436"/>
      <c r="O122" s="436"/>
      <c r="P122" s="436"/>
      <c r="Q122" s="61"/>
      <c r="R122" s="7"/>
      <c r="S122" s="7"/>
      <c r="T122" s="62"/>
      <c r="U122" s="62"/>
      <c r="V122" s="62"/>
      <c r="W122" s="62"/>
      <c r="X122" s="62"/>
      <c r="Y122" s="62"/>
      <c r="Z122" s="62"/>
      <c r="AA122" s="62"/>
      <c r="AB122" s="62"/>
      <c r="AC122" s="63"/>
      <c r="AD122" s="63"/>
      <c r="AE122" s="63"/>
      <c r="AF122" s="63"/>
      <c r="AG122" s="63"/>
      <c r="AH122" s="63"/>
      <c r="AI122" s="63"/>
      <c r="AJ122" s="63"/>
      <c r="AK122" s="63"/>
      <c r="AL122" s="63"/>
      <c r="AM122" s="63"/>
      <c r="AN122" s="63"/>
      <c r="AO122" s="63"/>
      <c r="AP122" s="63"/>
      <c r="AQ122" s="63"/>
      <c r="AR122" s="63"/>
      <c r="AS122" s="63"/>
      <c r="AT122" s="63"/>
      <c r="AU122" s="63"/>
      <c r="AV122" s="63"/>
      <c r="AW122" s="63"/>
      <c r="AX122" s="63"/>
      <c r="AY122" s="63"/>
      <c r="AZ122" s="63"/>
      <c r="BA122" s="63"/>
      <c r="BB122" s="63"/>
      <c r="BC122" s="63"/>
      <c r="BD122" s="63"/>
      <c r="BE122" s="63"/>
      <c r="BF122" s="63"/>
      <c r="BG122" s="63"/>
      <c r="BH122" s="63"/>
      <c r="BI122" s="17"/>
      <c r="BJ122" s="17"/>
      <c r="BK122" s="17"/>
      <c r="BL122" s="17"/>
      <c r="BM122" s="17"/>
      <c r="BN122" s="17"/>
      <c r="BO122" s="17"/>
      <c r="BP122" s="17"/>
      <c r="BQ122" s="17"/>
      <c r="BR122" s="17"/>
      <c r="BS122" s="17"/>
      <c r="BT122" s="17"/>
      <c r="BU122" s="17"/>
      <c r="BV122" s="17"/>
      <c r="BW122" s="17"/>
      <c r="BX122" s="17"/>
      <c r="BY122" s="17"/>
      <c r="BZ122" s="64"/>
      <c r="CA122" s="64"/>
      <c r="CB122" s="62"/>
      <c r="CC122" s="62"/>
      <c r="CD122" s="65"/>
      <c r="CE122" s="62"/>
      <c r="CF122" s="62"/>
      <c r="CG122" s="65"/>
      <c r="CH122" s="65"/>
      <c r="CI122" s="65"/>
      <c r="CJ122" s="65"/>
    </row>
    <row r="123" spans="1:88" s="18" customFormat="1" ht="12.75" hidden="1" customHeight="1" x14ac:dyDescent="0.25">
      <c r="A123" s="435"/>
      <c r="B123" s="435"/>
      <c r="C123" s="435"/>
      <c r="D123" s="435"/>
      <c r="E123" s="435"/>
      <c r="F123" s="435"/>
      <c r="G123" s="435"/>
      <c r="H123" s="435"/>
      <c r="I123" s="435"/>
      <c r="J123" s="435"/>
      <c r="K123" s="435"/>
      <c r="L123" s="435"/>
      <c r="M123" s="435"/>
      <c r="N123" s="435"/>
      <c r="O123" s="435"/>
      <c r="P123" s="435"/>
      <c r="Q123" s="66"/>
      <c r="R123" s="7"/>
      <c r="S123" s="7"/>
      <c r="T123" s="62"/>
      <c r="U123" s="62"/>
      <c r="V123" s="62"/>
      <c r="W123" s="62"/>
      <c r="X123" s="62"/>
      <c r="Y123" s="62"/>
      <c r="Z123" s="62"/>
      <c r="AA123" s="62"/>
      <c r="AB123" s="62"/>
      <c r="AC123" s="63"/>
      <c r="AD123" s="63"/>
      <c r="AE123" s="63"/>
      <c r="AF123" s="63"/>
      <c r="AG123" s="63"/>
      <c r="AH123" s="63"/>
      <c r="AI123" s="63"/>
      <c r="AJ123" s="63"/>
      <c r="AK123" s="63"/>
      <c r="AL123" s="63"/>
      <c r="AM123" s="63"/>
      <c r="AN123" s="63"/>
      <c r="AO123" s="63"/>
      <c r="AP123" s="63"/>
      <c r="AQ123" s="63"/>
      <c r="AR123" s="63"/>
      <c r="AS123" s="63"/>
      <c r="AT123" s="63"/>
      <c r="AU123" s="63"/>
      <c r="AV123" s="63"/>
      <c r="AW123" s="63"/>
      <c r="AX123" s="63"/>
      <c r="AY123" s="63"/>
      <c r="AZ123" s="63"/>
      <c r="BA123" s="63"/>
      <c r="BB123" s="63"/>
      <c r="BC123" s="63"/>
      <c r="BD123" s="63"/>
      <c r="BE123" s="63"/>
      <c r="BF123" s="63"/>
      <c r="BG123" s="63"/>
      <c r="BH123" s="63"/>
      <c r="BI123" s="17"/>
      <c r="BJ123" s="17"/>
      <c r="BK123" s="17"/>
      <c r="BL123" s="17"/>
      <c r="BM123" s="17"/>
      <c r="BN123" s="17"/>
      <c r="BO123" s="17"/>
      <c r="BP123" s="17"/>
      <c r="BQ123" s="17"/>
      <c r="BR123" s="17"/>
      <c r="BS123" s="17"/>
      <c r="BT123" s="17"/>
      <c r="BU123" s="17"/>
      <c r="BV123" s="17"/>
      <c r="BW123" s="17"/>
      <c r="BX123" s="17"/>
      <c r="BY123" s="17"/>
      <c r="BZ123" s="64"/>
      <c r="CA123" s="64"/>
      <c r="CB123" s="62"/>
      <c r="CC123" s="62"/>
      <c r="CD123" s="65"/>
      <c r="CE123" s="62"/>
      <c r="CF123" s="62"/>
      <c r="CG123" s="65"/>
      <c r="CH123" s="65"/>
      <c r="CI123" s="65"/>
      <c r="CJ123" s="65"/>
    </row>
    <row r="124" spans="1:88" s="18" customFormat="1" ht="13.5" hidden="1" customHeight="1" x14ac:dyDescent="0.25">
      <c r="A124" s="15"/>
      <c r="B124" s="15"/>
      <c r="C124" s="15"/>
      <c r="D124" s="15"/>
      <c r="E124" s="15"/>
      <c r="F124" s="15"/>
      <c r="G124" s="15"/>
      <c r="H124" s="67"/>
      <c r="I124" s="11"/>
      <c r="J124" s="11"/>
      <c r="K124" s="11"/>
      <c r="L124" s="15"/>
      <c r="M124" s="15"/>
      <c r="N124" s="15"/>
      <c r="O124" s="15"/>
      <c r="P124" s="15"/>
      <c r="Q124" s="7"/>
      <c r="R124" s="7"/>
      <c r="S124" s="7"/>
      <c r="T124" s="62"/>
      <c r="U124" s="62"/>
      <c r="V124" s="62"/>
      <c r="W124" s="62"/>
      <c r="X124" s="62"/>
      <c r="Y124" s="62"/>
      <c r="Z124" s="62"/>
      <c r="AA124" s="62"/>
      <c r="AB124" s="62"/>
      <c r="AC124" s="63"/>
      <c r="AD124" s="63"/>
      <c r="AE124" s="63"/>
      <c r="AF124" s="63"/>
      <c r="AG124" s="63"/>
      <c r="AH124" s="63"/>
      <c r="AI124" s="63"/>
      <c r="AJ124" s="63"/>
      <c r="AK124" s="63"/>
      <c r="AL124" s="63"/>
      <c r="AM124" s="63"/>
      <c r="AN124" s="63"/>
      <c r="AO124" s="63"/>
      <c r="AP124" s="63"/>
      <c r="AQ124" s="63"/>
      <c r="AR124" s="63"/>
      <c r="AS124" s="63"/>
      <c r="AT124" s="63"/>
      <c r="AU124" s="63"/>
      <c r="AV124" s="63"/>
      <c r="AW124" s="63"/>
      <c r="AX124" s="63"/>
      <c r="AY124" s="63"/>
      <c r="AZ124" s="63"/>
      <c r="BA124" s="63"/>
      <c r="BB124" s="63"/>
      <c r="BC124" s="63"/>
      <c r="BD124" s="63"/>
      <c r="BE124" s="63"/>
      <c r="BF124" s="63"/>
      <c r="BG124" s="63"/>
      <c r="BH124" s="63"/>
      <c r="BI124" s="17"/>
      <c r="BJ124" s="17"/>
      <c r="BK124" s="17"/>
      <c r="BL124" s="17"/>
      <c r="BM124" s="17"/>
      <c r="BN124" s="17"/>
      <c r="BO124" s="17"/>
      <c r="BP124" s="17"/>
      <c r="BQ124" s="17"/>
      <c r="BR124" s="17"/>
      <c r="BS124" s="17"/>
      <c r="BT124" s="17"/>
      <c r="BU124" s="17"/>
      <c r="BV124" s="17"/>
      <c r="BW124" s="17"/>
      <c r="BX124" s="17"/>
      <c r="BY124" s="17"/>
      <c r="BZ124" s="64"/>
      <c r="CA124" s="64"/>
      <c r="CB124" s="62"/>
      <c r="CC124" s="62"/>
      <c r="CD124" s="65"/>
      <c r="CE124" s="62"/>
      <c r="CF124" s="62"/>
      <c r="CG124" s="65"/>
      <c r="CH124" s="65"/>
      <c r="CI124" s="65"/>
      <c r="CJ124" s="65"/>
    </row>
  </sheetData>
  <mergeCells count="118">
    <mergeCell ref="A1:C1"/>
    <mergeCell ref="M1:P1"/>
    <mergeCell ref="A2:D2"/>
    <mergeCell ref="L2:P2"/>
    <mergeCell ref="N4:O4"/>
    <mergeCell ref="A117:P117"/>
    <mergeCell ref="A119:P119"/>
    <mergeCell ref="A120:P120"/>
    <mergeCell ref="A122:P122"/>
    <mergeCell ref="A123:P123"/>
    <mergeCell ref="A110:P110"/>
    <mergeCell ref="A111:P111"/>
    <mergeCell ref="A113:P113"/>
    <mergeCell ref="A114:P114"/>
    <mergeCell ref="A116:P116"/>
    <mergeCell ref="A102:I102"/>
    <mergeCell ref="A103:G103"/>
    <mergeCell ref="A104:G104"/>
    <mergeCell ref="A107:P107"/>
    <mergeCell ref="A108:P108"/>
    <mergeCell ref="A97:I97"/>
    <mergeCell ref="A98:I98"/>
    <mergeCell ref="A99:I99"/>
    <mergeCell ref="A100:I100"/>
    <mergeCell ref="A101:I101"/>
    <mergeCell ref="A92:I92"/>
    <mergeCell ref="A93:I93"/>
    <mergeCell ref="A94:I94"/>
    <mergeCell ref="A95:I95"/>
    <mergeCell ref="A96:I96"/>
    <mergeCell ref="A87:I87"/>
    <mergeCell ref="A88:I88"/>
    <mergeCell ref="A89:I89"/>
    <mergeCell ref="A90:I90"/>
    <mergeCell ref="A91:I91"/>
    <mergeCell ref="A82:I82"/>
    <mergeCell ref="A83:I83"/>
    <mergeCell ref="A84:I84"/>
    <mergeCell ref="A85:I85"/>
    <mergeCell ref="A86:I86"/>
    <mergeCell ref="A77:I77"/>
    <mergeCell ref="A78:I78"/>
    <mergeCell ref="A79:I79"/>
    <mergeCell ref="A80:I80"/>
    <mergeCell ref="A81:I81"/>
    <mergeCell ref="C65:E65"/>
    <mergeCell ref="C66:E66"/>
    <mergeCell ref="C67:E67"/>
    <mergeCell ref="C68:E68"/>
    <mergeCell ref="A74:I74"/>
    <mergeCell ref="A75:I75"/>
    <mergeCell ref="A76:I76"/>
    <mergeCell ref="C69:E69"/>
    <mergeCell ref="A70:P70"/>
    <mergeCell ref="C71:E71"/>
    <mergeCell ref="C72:E72"/>
    <mergeCell ref="C73:E73"/>
    <mergeCell ref="C58:E58"/>
    <mergeCell ref="C52:E52"/>
    <mergeCell ref="A53:I53"/>
    <mergeCell ref="A54:P54"/>
    <mergeCell ref="C59:E59"/>
    <mergeCell ref="C60:E60"/>
    <mergeCell ref="A63:P63"/>
    <mergeCell ref="C64:E64"/>
    <mergeCell ref="C61:E61"/>
    <mergeCell ref="A62:I62"/>
    <mergeCell ref="C46:E46"/>
    <mergeCell ref="C47:E47"/>
    <mergeCell ref="C48:E48"/>
    <mergeCell ref="C50:E50"/>
    <mergeCell ref="C51:E51"/>
    <mergeCell ref="C49:E49"/>
    <mergeCell ref="C55:E55"/>
    <mergeCell ref="A56:I56"/>
    <mergeCell ref="A57:P57"/>
    <mergeCell ref="C39:E39"/>
    <mergeCell ref="C37:E37"/>
    <mergeCell ref="C38:E38"/>
    <mergeCell ref="C40:E40"/>
    <mergeCell ref="C41:E41"/>
    <mergeCell ref="C43:E43"/>
    <mergeCell ref="C42:E42"/>
    <mergeCell ref="C44:E44"/>
    <mergeCell ref="C45:E45"/>
    <mergeCell ref="C31:E31"/>
    <mergeCell ref="C32:E32"/>
    <mergeCell ref="C27:E27"/>
    <mergeCell ref="A28:P28"/>
    <mergeCell ref="A29:P29"/>
    <mergeCell ref="C30:E30"/>
    <mergeCell ref="C35:E35"/>
    <mergeCell ref="A36:P36"/>
    <mergeCell ref="C33:E33"/>
    <mergeCell ref="C34:E34"/>
    <mergeCell ref="E22:P22"/>
    <mergeCell ref="A24:A26"/>
    <mergeCell ref="B24:B26"/>
    <mergeCell ref="C24:E26"/>
    <mergeCell ref="F24:F26"/>
    <mergeCell ref="G24:H24"/>
    <mergeCell ref="I24:N24"/>
    <mergeCell ref="O24:O26"/>
    <mergeCell ref="P24:P26"/>
    <mergeCell ref="G25:G26"/>
    <mergeCell ref="H25:H26"/>
    <mergeCell ref="I25:I26"/>
    <mergeCell ref="J25:J26"/>
    <mergeCell ref="K25:N25"/>
    <mergeCell ref="A8:P8"/>
    <mergeCell ref="A9:P9"/>
    <mergeCell ref="A11:P11"/>
    <mergeCell ref="A12:P12"/>
    <mergeCell ref="A13:P13"/>
    <mergeCell ref="A3:D3"/>
    <mergeCell ref="L3:P3"/>
    <mergeCell ref="A14:P14"/>
    <mergeCell ref="C15:G15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78" fitToHeight="0" orientation="landscape" r:id="rId1"/>
  <headerFooter>
    <oddFooter>&amp;RСтраница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CH62"/>
  <sheetViews>
    <sheetView topLeftCell="A40" zoomScaleNormal="100" workbookViewId="0">
      <selection activeCell="M26" sqref="M26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9.42578125" style="1" customWidth="1"/>
    <col min="8" max="8" width="10.140625" style="1" customWidth="1"/>
    <col min="9" max="9" width="11.85546875" style="1" customWidth="1"/>
    <col min="10" max="10" width="12.140625" style="1" customWidth="1"/>
    <col min="11" max="14" width="10.7109375" style="1" customWidth="1"/>
    <col min="15" max="16" width="11" style="1" customWidth="1"/>
    <col min="17" max="19" width="8.7109375" style="1" customWidth="1"/>
    <col min="20" max="23" width="50" style="2" hidden="1" customWidth="1"/>
    <col min="24" max="28" width="54.140625" style="2" hidden="1" customWidth="1"/>
    <col min="29" max="60" width="180.28515625" style="3" hidden="1" customWidth="1"/>
    <col min="61" max="65" width="52.140625" style="4" hidden="1" customWidth="1"/>
    <col min="66" max="77" width="130.28515625" style="4" hidden="1" customWidth="1"/>
    <col min="78" max="78" width="180.28515625" style="5" hidden="1" customWidth="1"/>
    <col min="79" max="81" width="34.140625" style="2" hidden="1" customWidth="1"/>
    <col min="82" max="85" width="103.28515625" style="6" hidden="1" customWidth="1"/>
    <col min="86" max="86" width="81.28515625" style="6" hidden="1" customWidth="1"/>
    <col min="87" max="16384" width="9.140625" style="1"/>
  </cols>
  <sheetData>
    <row r="1" spans="1:65" s="7" customFormat="1" ht="15" x14ac:dyDescent="0.25">
      <c r="A1" s="431" t="s">
        <v>0</v>
      </c>
      <c r="B1" s="431"/>
      <c r="C1" s="431"/>
      <c r="D1" s="75"/>
      <c r="E1" s="76"/>
      <c r="F1" s="76"/>
      <c r="G1" s="76"/>
      <c r="H1" s="75"/>
      <c r="I1" s="76"/>
      <c r="J1" s="76"/>
      <c r="K1" s="75"/>
      <c r="L1" s="76"/>
      <c r="M1" s="431" t="s">
        <v>1</v>
      </c>
      <c r="N1" s="431"/>
      <c r="O1" s="431"/>
      <c r="P1" s="431"/>
    </row>
    <row r="2" spans="1:65" s="7" customFormat="1" ht="11.25" customHeight="1" x14ac:dyDescent="0.25">
      <c r="A2" s="432"/>
      <c r="B2" s="432"/>
      <c r="C2" s="432"/>
      <c r="D2" s="432"/>
      <c r="E2" s="76"/>
      <c r="F2" s="76"/>
      <c r="G2" s="77"/>
      <c r="H2" s="77"/>
      <c r="I2" s="76"/>
      <c r="J2" s="77"/>
      <c r="K2" s="77"/>
      <c r="L2" s="433"/>
      <c r="M2" s="433"/>
      <c r="N2" s="433"/>
      <c r="O2" s="433"/>
      <c r="P2" s="433"/>
    </row>
    <row r="3" spans="1:65" s="7" customFormat="1" ht="11.25" customHeight="1" x14ac:dyDescent="0.25">
      <c r="A3" s="411"/>
      <c r="B3" s="411"/>
      <c r="C3" s="411"/>
      <c r="D3" s="411"/>
      <c r="E3" s="76"/>
      <c r="F3" s="76"/>
      <c r="G3" s="77"/>
      <c r="H3" s="77"/>
      <c r="I3" s="76"/>
      <c r="J3" s="77"/>
      <c r="K3" s="77"/>
      <c r="L3" s="411"/>
      <c r="M3" s="411"/>
      <c r="N3" s="411"/>
      <c r="O3" s="411"/>
      <c r="P3" s="411"/>
    </row>
    <row r="4" spans="1:65" s="7" customFormat="1" ht="15" x14ac:dyDescent="0.25">
      <c r="A4" s="76" t="s">
        <v>406</v>
      </c>
      <c r="B4" s="78"/>
      <c r="C4" s="79"/>
      <c r="D4" s="80"/>
      <c r="E4" s="76"/>
      <c r="F4" s="76"/>
      <c r="G4" s="76"/>
      <c r="H4" s="76"/>
      <c r="I4" s="76"/>
      <c r="J4" s="76"/>
      <c r="K4" s="76"/>
      <c r="L4" s="76"/>
      <c r="M4" s="76"/>
      <c r="N4" s="434" t="s">
        <v>407</v>
      </c>
      <c r="O4" s="434"/>
      <c r="P4" s="80"/>
      <c r="T4" s="2" t="s">
        <v>2</v>
      </c>
      <c r="U4" s="2" t="s">
        <v>2</v>
      </c>
      <c r="V4" s="2" t="s">
        <v>2</v>
      </c>
      <c r="W4" s="2" t="s">
        <v>2</v>
      </c>
      <c r="X4" s="2" t="s">
        <v>2</v>
      </c>
      <c r="Y4" s="2" t="s">
        <v>2</v>
      </c>
      <c r="Z4" s="2" t="s">
        <v>2</v>
      </c>
      <c r="AA4" s="2" t="s">
        <v>2</v>
      </c>
      <c r="AB4" s="2" t="s">
        <v>2</v>
      </c>
    </row>
    <row r="5" spans="1:65" s="7" customFormat="1" ht="15" customHeight="1" x14ac:dyDescent="0.25">
      <c r="A5" s="76" t="s">
        <v>3</v>
      </c>
      <c r="B5" s="81"/>
      <c r="C5" s="81"/>
      <c r="D5" s="81"/>
      <c r="E5" s="76"/>
      <c r="F5" s="76"/>
      <c r="G5" s="76"/>
      <c r="H5" s="76"/>
      <c r="I5" s="76"/>
      <c r="J5" s="76"/>
      <c r="K5" s="76"/>
      <c r="L5" s="76"/>
      <c r="M5" s="76"/>
      <c r="N5" s="81"/>
      <c r="O5" s="81"/>
      <c r="P5" s="80" t="s">
        <v>3</v>
      </c>
    </row>
    <row r="6" spans="1:65" s="7" customFormat="1" ht="11.25" customHeight="1" x14ac:dyDescent="0.25">
      <c r="A6" s="8"/>
      <c r="B6" s="11"/>
      <c r="C6" s="11"/>
      <c r="D6" s="11"/>
      <c r="E6" s="8"/>
      <c r="F6" s="8"/>
      <c r="G6" s="8"/>
      <c r="H6" s="8"/>
      <c r="I6" s="8"/>
      <c r="J6" s="8"/>
      <c r="K6" s="8"/>
      <c r="L6" s="8"/>
      <c r="M6" s="8"/>
      <c r="N6" s="11"/>
      <c r="O6" s="11"/>
      <c r="P6" s="12"/>
    </row>
    <row r="7" spans="1:65" s="7" customFormat="1" ht="11.25" customHeight="1" x14ac:dyDescent="0.25">
      <c r="A7" s="8"/>
      <c r="B7" s="8"/>
      <c r="C7" s="8"/>
      <c r="D7" s="8"/>
      <c r="E7" s="8"/>
      <c r="F7" s="8"/>
      <c r="G7" s="8"/>
      <c r="H7" s="8"/>
      <c r="I7" s="8"/>
      <c r="J7" s="9"/>
      <c r="K7" s="8"/>
      <c r="L7" s="8"/>
      <c r="M7" s="8"/>
      <c r="N7" s="8"/>
      <c r="O7" s="8"/>
      <c r="P7" s="8"/>
    </row>
    <row r="8" spans="1:65" s="7" customFormat="1" ht="64.5" x14ac:dyDescent="0.25">
      <c r="A8" s="497" t="s">
        <v>4</v>
      </c>
      <c r="B8" s="497"/>
      <c r="C8" s="497"/>
      <c r="D8" s="497"/>
      <c r="E8" s="497"/>
      <c r="F8" s="497"/>
      <c r="G8" s="497"/>
      <c r="H8" s="497"/>
      <c r="I8" s="497"/>
      <c r="J8" s="497"/>
      <c r="K8" s="497"/>
      <c r="L8" s="497"/>
      <c r="M8" s="497"/>
      <c r="N8" s="497"/>
      <c r="O8" s="497"/>
      <c r="P8" s="497"/>
      <c r="AC8" s="13" t="s">
        <v>4</v>
      </c>
      <c r="AD8" s="13" t="s">
        <v>2</v>
      </c>
      <c r="AE8" s="13" t="s">
        <v>2</v>
      </c>
      <c r="AF8" s="13" t="s">
        <v>2</v>
      </c>
      <c r="AG8" s="13" t="s">
        <v>2</v>
      </c>
      <c r="AH8" s="13" t="s">
        <v>2</v>
      </c>
      <c r="AI8" s="13" t="s">
        <v>2</v>
      </c>
      <c r="AJ8" s="13" t="s">
        <v>2</v>
      </c>
      <c r="AK8" s="13" t="s">
        <v>2</v>
      </c>
      <c r="AL8" s="13" t="s">
        <v>2</v>
      </c>
      <c r="AM8" s="13" t="s">
        <v>2</v>
      </c>
      <c r="AN8" s="13" t="s">
        <v>2</v>
      </c>
      <c r="AO8" s="13" t="s">
        <v>2</v>
      </c>
      <c r="AP8" s="13" t="s">
        <v>2</v>
      </c>
      <c r="AQ8" s="13" t="s">
        <v>2</v>
      </c>
      <c r="AR8" s="13" t="s">
        <v>2</v>
      </c>
    </row>
    <row r="9" spans="1:65" s="7" customFormat="1" ht="15" x14ac:dyDescent="0.25">
      <c r="A9" s="406" t="s">
        <v>5</v>
      </c>
      <c r="B9" s="406"/>
      <c r="C9" s="406"/>
      <c r="D9" s="406"/>
      <c r="E9" s="406"/>
      <c r="F9" s="406"/>
      <c r="G9" s="406"/>
      <c r="H9" s="406"/>
      <c r="I9" s="406"/>
      <c r="J9" s="406"/>
      <c r="K9" s="406"/>
      <c r="L9" s="406"/>
      <c r="M9" s="406"/>
      <c r="N9" s="406"/>
      <c r="O9" s="406"/>
      <c r="P9" s="406"/>
    </row>
    <row r="10" spans="1:65" s="7" customFormat="1" ht="15" x14ac:dyDescent="0.25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</row>
    <row r="11" spans="1:65" s="7" customFormat="1" ht="28.5" customHeight="1" x14ac:dyDescent="0.25">
      <c r="A11" s="408" t="s">
        <v>527</v>
      </c>
      <c r="B11" s="408"/>
      <c r="C11" s="408"/>
      <c r="D11" s="408"/>
      <c r="E11" s="408"/>
      <c r="F11" s="408"/>
      <c r="G11" s="408"/>
      <c r="H11" s="408"/>
      <c r="I11" s="408"/>
      <c r="J11" s="408"/>
      <c r="K11" s="408"/>
      <c r="L11" s="408"/>
      <c r="M11" s="408"/>
      <c r="N11" s="408"/>
      <c r="O11" s="408"/>
      <c r="P11" s="408"/>
    </row>
    <row r="12" spans="1:65" s="7" customFormat="1" ht="21" customHeight="1" x14ac:dyDescent="0.25">
      <c r="A12" s="409" t="s">
        <v>6</v>
      </c>
      <c r="B12" s="409"/>
      <c r="C12" s="409"/>
      <c r="D12" s="409"/>
      <c r="E12" s="409"/>
      <c r="F12" s="409"/>
      <c r="G12" s="409"/>
      <c r="H12" s="409"/>
      <c r="I12" s="409"/>
      <c r="J12" s="409"/>
      <c r="K12" s="409"/>
      <c r="L12" s="409"/>
      <c r="M12" s="409"/>
      <c r="N12" s="409"/>
      <c r="O12" s="409"/>
      <c r="P12" s="409"/>
    </row>
    <row r="13" spans="1:65" s="7" customFormat="1" ht="29.25" customHeight="1" x14ac:dyDescent="0.25">
      <c r="A13" s="405" t="s">
        <v>681</v>
      </c>
      <c r="B13" s="405"/>
      <c r="C13" s="405"/>
      <c r="D13" s="405"/>
      <c r="E13" s="405"/>
      <c r="F13" s="405"/>
      <c r="G13" s="405"/>
      <c r="H13" s="405"/>
      <c r="I13" s="405"/>
      <c r="J13" s="405"/>
      <c r="K13" s="405"/>
      <c r="L13" s="405"/>
      <c r="M13" s="405"/>
      <c r="N13" s="405"/>
      <c r="O13" s="405"/>
      <c r="P13" s="405"/>
      <c r="AS13" s="13" t="s">
        <v>322</v>
      </c>
      <c r="AT13" s="13" t="s">
        <v>2</v>
      </c>
      <c r="AU13" s="13" t="s">
        <v>2</v>
      </c>
      <c r="AV13" s="13" t="s">
        <v>2</v>
      </c>
      <c r="AW13" s="13" t="s">
        <v>2</v>
      </c>
      <c r="AX13" s="13" t="s">
        <v>2</v>
      </c>
      <c r="AY13" s="13" t="s">
        <v>2</v>
      </c>
      <c r="AZ13" s="13" t="s">
        <v>2</v>
      </c>
      <c r="BA13" s="13" t="s">
        <v>2</v>
      </c>
      <c r="BB13" s="13" t="s">
        <v>2</v>
      </c>
      <c r="BC13" s="13" t="s">
        <v>2</v>
      </c>
      <c r="BD13" s="13" t="s">
        <v>2</v>
      </c>
      <c r="BE13" s="13" t="s">
        <v>2</v>
      </c>
      <c r="BF13" s="13" t="s">
        <v>2</v>
      </c>
      <c r="BG13" s="13" t="s">
        <v>2</v>
      </c>
      <c r="BH13" s="13" t="s">
        <v>2</v>
      </c>
    </row>
    <row r="14" spans="1:65" s="7" customFormat="1" ht="15.75" customHeight="1" x14ac:dyDescent="0.25">
      <c r="A14" s="409" t="s">
        <v>8</v>
      </c>
      <c r="B14" s="409"/>
      <c r="C14" s="409"/>
      <c r="D14" s="409"/>
      <c r="E14" s="409"/>
      <c r="F14" s="409"/>
      <c r="G14" s="409"/>
      <c r="H14" s="409"/>
      <c r="I14" s="409"/>
      <c r="J14" s="409"/>
      <c r="K14" s="409"/>
      <c r="L14" s="409"/>
      <c r="M14" s="409"/>
      <c r="N14" s="409"/>
      <c r="O14" s="409"/>
      <c r="P14" s="409"/>
    </row>
    <row r="15" spans="1:65" s="7" customFormat="1" ht="15" x14ac:dyDescent="0.25">
      <c r="A15" s="8"/>
      <c r="B15" s="15" t="s">
        <v>9</v>
      </c>
      <c r="C15" s="418"/>
      <c r="D15" s="418"/>
      <c r="E15" s="418"/>
      <c r="F15" s="418"/>
      <c r="G15" s="418"/>
      <c r="H15" s="16"/>
      <c r="I15" s="16"/>
      <c r="J15" s="16"/>
      <c r="K15" s="16"/>
      <c r="L15" s="16"/>
      <c r="M15" s="16"/>
      <c r="N15" s="16"/>
      <c r="O15" s="8"/>
      <c r="P15" s="8"/>
      <c r="BI15" s="17" t="s">
        <v>2</v>
      </c>
      <c r="BJ15" s="17" t="s">
        <v>2</v>
      </c>
      <c r="BK15" s="17" t="s">
        <v>2</v>
      </c>
      <c r="BL15" s="17" t="s">
        <v>2</v>
      </c>
      <c r="BM15" s="17" t="s">
        <v>2</v>
      </c>
    </row>
    <row r="16" spans="1:65" s="7" customFormat="1" ht="12.75" customHeight="1" x14ac:dyDescent="0.25">
      <c r="B16" s="18" t="s">
        <v>10</v>
      </c>
      <c r="C16" s="18"/>
      <c r="D16" s="19"/>
      <c r="E16" s="20">
        <v>4.8879999999999999</v>
      </c>
      <c r="F16" s="21" t="s">
        <v>11</v>
      </c>
      <c r="H16" s="18"/>
      <c r="I16" s="18"/>
      <c r="J16" s="18"/>
      <c r="K16" s="18"/>
      <c r="L16" s="18"/>
      <c r="M16" s="22"/>
      <c r="N16" s="18"/>
    </row>
    <row r="17" spans="1:81" s="7" customFormat="1" ht="12.75" customHeight="1" x14ac:dyDescent="0.25">
      <c r="B17" s="18" t="s">
        <v>12</v>
      </c>
      <c r="D17" s="19"/>
      <c r="E17" s="20">
        <v>4.8879999999999999</v>
      </c>
      <c r="F17" s="21" t="s">
        <v>11</v>
      </c>
      <c r="H17" s="18"/>
      <c r="I17" s="18"/>
      <c r="J17" s="18"/>
      <c r="K17" s="18"/>
      <c r="L17" s="18"/>
      <c r="M17" s="22"/>
      <c r="N17" s="18"/>
    </row>
    <row r="18" spans="1:81" s="7" customFormat="1" ht="12.75" customHeight="1" x14ac:dyDescent="0.25">
      <c r="B18" s="18" t="s">
        <v>14</v>
      </c>
      <c r="C18" s="18"/>
      <c r="D18" s="19"/>
      <c r="E18" s="20">
        <v>1.484</v>
      </c>
      <c r="F18" s="21" t="s">
        <v>11</v>
      </c>
      <c r="H18" s="18"/>
      <c r="J18" s="18"/>
      <c r="K18" s="18"/>
      <c r="L18" s="18"/>
      <c r="M18" s="9"/>
      <c r="N18" s="23"/>
    </row>
    <row r="19" spans="1:81" s="7" customFormat="1" ht="12.75" customHeight="1" x14ac:dyDescent="0.25">
      <c r="B19" s="18" t="s">
        <v>15</v>
      </c>
      <c r="C19" s="18"/>
      <c r="D19" s="10"/>
      <c r="E19" s="24">
        <v>1.41</v>
      </c>
      <c r="F19" s="21" t="s">
        <v>16</v>
      </c>
      <c r="H19" s="18"/>
      <c r="J19" s="18"/>
      <c r="K19" s="18"/>
      <c r="L19" s="18"/>
      <c r="M19" s="25"/>
      <c r="N19" s="21"/>
    </row>
    <row r="20" spans="1:81" s="7" customFormat="1" ht="12.75" customHeight="1" x14ac:dyDescent="0.25">
      <c r="B20" s="18" t="s">
        <v>17</v>
      </c>
      <c r="C20" s="18"/>
      <c r="D20" s="10"/>
      <c r="E20" s="24">
        <v>0.4</v>
      </c>
      <c r="F20" s="21" t="s">
        <v>16</v>
      </c>
      <c r="H20" s="18"/>
      <c r="J20" s="18"/>
      <c r="K20" s="18"/>
      <c r="L20" s="18"/>
      <c r="M20" s="25"/>
      <c r="N20" s="21"/>
    </row>
    <row r="21" spans="1:81" s="7" customFormat="1" ht="15" x14ac:dyDescent="0.25">
      <c r="A21" s="8"/>
      <c r="B21" s="15" t="s">
        <v>18</v>
      </c>
      <c r="C21" s="15"/>
      <c r="D21" s="8"/>
      <c r="E21" s="419" t="s">
        <v>19</v>
      </c>
      <c r="F21" s="419"/>
      <c r="G21" s="419"/>
      <c r="H21" s="419"/>
      <c r="I21" s="419"/>
      <c r="J21" s="419"/>
      <c r="K21" s="419"/>
      <c r="L21" s="419"/>
      <c r="M21" s="419"/>
      <c r="N21" s="419"/>
      <c r="O21" s="419"/>
      <c r="P21" s="419"/>
      <c r="BN21" s="17" t="s">
        <v>19</v>
      </c>
      <c r="BO21" s="17" t="s">
        <v>2</v>
      </c>
      <c r="BP21" s="17" t="s">
        <v>2</v>
      </c>
      <c r="BQ21" s="17" t="s">
        <v>2</v>
      </c>
      <c r="BR21" s="17" t="s">
        <v>2</v>
      </c>
      <c r="BS21" s="17" t="s">
        <v>2</v>
      </c>
      <c r="BT21" s="17" t="s">
        <v>2</v>
      </c>
      <c r="BU21" s="17" t="s">
        <v>2</v>
      </c>
      <c r="BV21" s="17" t="s">
        <v>2</v>
      </c>
      <c r="BW21" s="17" t="s">
        <v>2</v>
      </c>
      <c r="BX21" s="17" t="s">
        <v>2</v>
      </c>
      <c r="BY21" s="17" t="s">
        <v>2</v>
      </c>
    </row>
    <row r="22" spans="1:81" s="7" customFormat="1" ht="12.75" customHeight="1" x14ac:dyDescent="0.25">
      <c r="A22" s="15"/>
      <c r="B22" s="15"/>
      <c r="C22" s="8"/>
      <c r="D22" s="15"/>
      <c r="E22" s="26"/>
      <c r="F22" s="27"/>
      <c r="G22" s="28"/>
      <c r="H22" s="28"/>
      <c r="I22" s="15"/>
      <c r="J22" s="15"/>
      <c r="K22" s="15"/>
      <c r="L22" s="29"/>
      <c r="M22" s="15"/>
      <c r="N22" s="8"/>
      <c r="O22" s="8"/>
      <c r="P22" s="8"/>
    </row>
    <row r="23" spans="1:81" s="7" customFormat="1" ht="36" customHeight="1" x14ac:dyDescent="0.25">
      <c r="A23" s="420" t="s">
        <v>20</v>
      </c>
      <c r="B23" s="420" t="s">
        <v>21</v>
      </c>
      <c r="C23" s="420" t="s">
        <v>22</v>
      </c>
      <c r="D23" s="420"/>
      <c r="E23" s="420"/>
      <c r="F23" s="420" t="s">
        <v>23</v>
      </c>
      <c r="G23" s="421" t="s">
        <v>24</v>
      </c>
      <c r="H23" s="422"/>
      <c r="I23" s="420" t="s">
        <v>25</v>
      </c>
      <c r="J23" s="420"/>
      <c r="K23" s="420"/>
      <c r="L23" s="420"/>
      <c r="M23" s="420"/>
      <c r="N23" s="420"/>
      <c r="O23" s="420" t="s">
        <v>26</v>
      </c>
      <c r="P23" s="420" t="s">
        <v>27</v>
      </c>
    </row>
    <row r="24" spans="1:81" s="7" customFormat="1" ht="36.75" customHeight="1" x14ac:dyDescent="0.25">
      <c r="A24" s="420"/>
      <c r="B24" s="420"/>
      <c r="C24" s="420"/>
      <c r="D24" s="420"/>
      <c r="E24" s="420"/>
      <c r="F24" s="420"/>
      <c r="G24" s="423" t="s">
        <v>28</v>
      </c>
      <c r="H24" s="423" t="s">
        <v>29</v>
      </c>
      <c r="I24" s="420" t="s">
        <v>28</v>
      </c>
      <c r="J24" s="420" t="s">
        <v>30</v>
      </c>
      <c r="K24" s="412" t="s">
        <v>31</v>
      </c>
      <c r="L24" s="412"/>
      <c r="M24" s="412"/>
      <c r="N24" s="412"/>
      <c r="O24" s="420"/>
      <c r="P24" s="420"/>
    </row>
    <row r="25" spans="1:81" s="7" customFormat="1" ht="15" x14ac:dyDescent="0.25">
      <c r="A25" s="420"/>
      <c r="B25" s="420"/>
      <c r="C25" s="420"/>
      <c r="D25" s="420"/>
      <c r="E25" s="420"/>
      <c r="F25" s="420"/>
      <c r="G25" s="424"/>
      <c r="H25" s="424"/>
      <c r="I25" s="420"/>
      <c r="J25" s="420"/>
      <c r="K25" s="31" t="s">
        <v>32</v>
      </c>
      <c r="L25" s="31" t="s">
        <v>33</v>
      </c>
      <c r="M25" s="31" t="s">
        <v>34</v>
      </c>
      <c r="N25" s="31" t="s">
        <v>35</v>
      </c>
      <c r="O25" s="420"/>
      <c r="P25" s="420"/>
    </row>
    <row r="26" spans="1:81" s="7" customFormat="1" ht="15" x14ac:dyDescent="0.25">
      <c r="A26" s="30">
        <v>1</v>
      </c>
      <c r="B26" s="30">
        <v>2</v>
      </c>
      <c r="C26" s="412">
        <v>3</v>
      </c>
      <c r="D26" s="412"/>
      <c r="E26" s="412"/>
      <c r="F26" s="30">
        <v>4</v>
      </c>
      <c r="G26" s="30">
        <v>5</v>
      </c>
      <c r="H26" s="30">
        <v>6</v>
      </c>
      <c r="I26" s="30">
        <v>7</v>
      </c>
      <c r="J26" s="30">
        <v>8</v>
      </c>
      <c r="K26" s="30">
        <v>9</v>
      </c>
      <c r="L26" s="30">
        <v>10</v>
      </c>
      <c r="M26" s="30">
        <v>11</v>
      </c>
      <c r="N26" s="30">
        <v>12</v>
      </c>
      <c r="O26" s="30">
        <v>13</v>
      </c>
      <c r="P26" s="30">
        <v>14</v>
      </c>
    </row>
    <row r="27" spans="1:81" s="7" customFormat="1" ht="15" x14ac:dyDescent="0.25">
      <c r="A27" s="413" t="s">
        <v>323</v>
      </c>
      <c r="B27" s="413"/>
      <c r="C27" s="413"/>
      <c r="D27" s="413"/>
      <c r="E27" s="413"/>
      <c r="F27" s="413"/>
      <c r="G27" s="413"/>
      <c r="H27" s="413"/>
      <c r="I27" s="413"/>
      <c r="J27" s="413"/>
      <c r="K27" s="413"/>
      <c r="L27" s="413"/>
      <c r="M27" s="413"/>
      <c r="N27" s="413"/>
      <c r="O27" s="413"/>
      <c r="P27" s="413"/>
      <c r="BZ27" s="32" t="s">
        <v>323</v>
      </c>
    </row>
    <row r="28" spans="1:81" s="7" customFormat="1" ht="45" x14ac:dyDescent="0.25">
      <c r="A28" s="34" t="s">
        <v>38</v>
      </c>
      <c r="B28" s="35" t="s">
        <v>324</v>
      </c>
      <c r="C28" s="438" t="s">
        <v>402</v>
      </c>
      <c r="D28" s="416"/>
      <c r="E28" s="417"/>
      <c r="F28" s="34" t="s">
        <v>326</v>
      </c>
      <c r="G28" s="36"/>
      <c r="H28" s="42">
        <v>1.4999999999999999E-2</v>
      </c>
      <c r="I28" s="38">
        <v>77156.78</v>
      </c>
      <c r="J28" s="38">
        <v>1725.1</v>
      </c>
      <c r="K28" s="38">
        <v>1147.33</v>
      </c>
      <c r="L28" s="40">
        <v>241.49</v>
      </c>
      <c r="M28" s="40">
        <v>336.28</v>
      </c>
      <c r="N28" s="39"/>
      <c r="O28" s="40">
        <v>1.41</v>
      </c>
      <c r="P28" s="41">
        <v>0.4</v>
      </c>
      <c r="BZ28" s="32"/>
      <c r="CA28" s="2" t="s">
        <v>325</v>
      </c>
    </row>
    <row r="29" spans="1:81" s="7" customFormat="1" ht="22.5" x14ac:dyDescent="0.25">
      <c r="A29" s="73" t="s">
        <v>42</v>
      </c>
      <c r="B29" s="35" t="s">
        <v>94</v>
      </c>
      <c r="C29" s="415" t="s">
        <v>95</v>
      </c>
      <c r="D29" s="416"/>
      <c r="E29" s="417"/>
      <c r="F29" s="34" t="s">
        <v>92</v>
      </c>
      <c r="G29" s="36"/>
      <c r="H29" s="47">
        <v>4.4999999999999997E-3</v>
      </c>
      <c r="I29" s="38">
        <v>18998.68</v>
      </c>
      <c r="J29" s="40">
        <v>85.49</v>
      </c>
      <c r="K29" s="39"/>
      <c r="L29" s="39"/>
      <c r="M29" s="39"/>
      <c r="N29" s="40">
        <v>85.49</v>
      </c>
      <c r="O29" s="44">
        <v>0</v>
      </c>
      <c r="P29" s="44">
        <v>0</v>
      </c>
      <c r="BZ29" s="32"/>
      <c r="CA29" s="2" t="s">
        <v>95</v>
      </c>
      <c r="CC29" s="43"/>
    </row>
    <row r="30" spans="1:81" s="7" customFormat="1" ht="21.75" customHeight="1" x14ac:dyDescent="0.25">
      <c r="A30" s="73" t="s">
        <v>45</v>
      </c>
      <c r="B30" s="35" t="s">
        <v>327</v>
      </c>
      <c r="C30" s="415" t="s">
        <v>328</v>
      </c>
      <c r="D30" s="416"/>
      <c r="E30" s="417"/>
      <c r="F30" s="34" t="s">
        <v>41</v>
      </c>
      <c r="G30" s="36"/>
      <c r="H30" s="42">
        <v>0.85499999999999998</v>
      </c>
      <c r="I30" s="38">
        <v>634.86</v>
      </c>
      <c r="J30" s="40">
        <v>542.80999999999995</v>
      </c>
      <c r="K30" s="39"/>
      <c r="L30" s="39"/>
      <c r="M30" s="39"/>
      <c r="N30" s="40">
        <v>542.80999999999995</v>
      </c>
      <c r="O30" s="44">
        <v>0</v>
      </c>
      <c r="P30" s="44">
        <v>0</v>
      </c>
      <c r="BZ30" s="32"/>
      <c r="CA30" s="2" t="s">
        <v>328</v>
      </c>
      <c r="CC30" s="43"/>
    </row>
    <row r="31" spans="1:81" s="7" customFormat="1" ht="24" customHeight="1" x14ac:dyDescent="0.25">
      <c r="A31" s="73" t="s">
        <v>49</v>
      </c>
      <c r="B31" s="35" t="s">
        <v>329</v>
      </c>
      <c r="C31" s="415" t="s">
        <v>330</v>
      </c>
      <c r="D31" s="416"/>
      <c r="E31" s="417"/>
      <c r="F31" s="34" t="s">
        <v>41</v>
      </c>
      <c r="G31" s="36"/>
      <c r="H31" s="42">
        <v>0.40500000000000003</v>
      </c>
      <c r="I31" s="38">
        <v>73.650000000000006</v>
      </c>
      <c r="J31" s="40">
        <v>29.83</v>
      </c>
      <c r="K31" s="39"/>
      <c r="L31" s="39"/>
      <c r="M31" s="39"/>
      <c r="N31" s="40">
        <v>29.83</v>
      </c>
      <c r="O31" s="44">
        <v>0</v>
      </c>
      <c r="P31" s="44">
        <v>0</v>
      </c>
      <c r="BZ31" s="32"/>
      <c r="CA31" s="2" t="s">
        <v>330</v>
      </c>
      <c r="CC31" s="43"/>
    </row>
    <row r="32" spans="1:81" s="7" customFormat="1" ht="45" x14ac:dyDescent="0.25">
      <c r="A32" s="73" t="s">
        <v>55</v>
      </c>
      <c r="B32" s="35" t="s">
        <v>111</v>
      </c>
      <c r="C32" s="415" t="s">
        <v>112</v>
      </c>
      <c r="D32" s="416"/>
      <c r="E32" s="417"/>
      <c r="F32" s="34" t="s">
        <v>92</v>
      </c>
      <c r="G32" s="36"/>
      <c r="H32" s="47">
        <v>1.5E-3</v>
      </c>
      <c r="I32" s="38">
        <v>20278.62</v>
      </c>
      <c r="J32" s="40">
        <v>30.42</v>
      </c>
      <c r="K32" s="39"/>
      <c r="L32" s="39"/>
      <c r="M32" s="39"/>
      <c r="N32" s="40">
        <v>30.42</v>
      </c>
      <c r="O32" s="44">
        <v>0</v>
      </c>
      <c r="P32" s="44">
        <v>0</v>
      </c>
      <c r="BZ32" s="32"/>
      <c r="CA32" s="2" t="s">
        <v>112</v>
      </c>
      <c r="CC32" s="43"/>
    </row>
    <row r="33" spans="1:84" s="7" customFormat="1" ht="22.5" x14ac:dyDescent="0.25">
      <c r="A33" s="73" t="s">
        <v>59</v>
      </c>
      <c r="B33" s="35" t="s">
        <v>117</v>
      </c>
      <c r="C33" s="415" t="s">
        <v>331</v>
      </c>
      <c r="D33" s="416"/>
      <c r="E33" s="417"/>
      <c r="F33" s="34" t="s">
        <v>92</v>
      </c>
      <c r="G33" s="36"/>
      <c r="H33" s="47">
        <v>1.44E-2</v>
      </c>
      <c r="I33" s="38">
        <v>2870.96</v>
      </c>
      <c r="J33" s="40">
        <v>41.34</v>
      </c>
      <c r="K33" s="39"/>
      <c r="L33" s="39"/>
      <c r="M33" s="39"/>
      <c r="N33" s="40">
        <v>41.34</v>
      </c>
      <c r="O33" s="44">
        <v>0</v>
      </c>
      <c r="P33" s="44">
        <v>0</v>
      </c>
      <c r="BZ33" s="32"/>
      <c r="CA33" s="2" t="s">
        <v>331</v>
      </c>
      <c r="CC33" s="43"/>
    </row>
    <row r="34" spans="1:84" s="7" customFormat="1" ht="15" x14ac:dyDescent="0.25">
      <c r="A34" s="425" t="s">
        <v>332</v>
      </c>
      <c r="B34" s="426"/>
      <c r="C34" s="426"/>
      <c r="D34" s="426"/>
      <c r="E34" s="426"/>
      <c r="F34" s="426"/>
      <c r="G34" s="426"/>
      <c r="H34" s="426"/>
      <c r="I34" s="427"/>
      <c r="J34" s="48"/>
      <c r="K34" s="48"/>
      <c r="L34" s="48"/>
      <c r="M34" s="48"/>
      <c r="N34" s="48"/>
      <c r="O34" s="50">
        <v>1.4090400000000001</v>
      </c>
      <c r="P34" s="50">
        <v>0.40032000000000001</v>
      </c>
      <c r="BZ34" s="32"/>
      <c r="CC34" s="43"/>
      <c r="CD34" s="51" t="s">
        <v>332</v>
      </c>
    </row>
    <row r="35" spans="1:84" s="7" customFormat="1" ht="15" x14ac:dyDescent="0.25">
      <c r="A35" s="425" t="s">
        <v>204</v>
      </c>
      <c r="B35" s="426"/>
      <c r="C35" s="426"/>
      <c r="D35" s="426"/>
      <c r="E35" s="426"/>
      <c r="F35" s="426"/>
      <c r="G35" s="426"/>
      <c r="H35" s="426"/>
      <c r="I35" s="427"/>
      <c r="J35" s="48"/>
      <c r="K35" s="48"/>
      <c r="L35" s="48"/>
      <c r="M35" s="48"/>
      <c r="N35" s="48"/>
      <c r="O35" s="48"/>
      <c r="P35" s="48"/>
      <c r="CE35" s="51" t="s">
        <v>204</v>
      </c>
    </row>
    <row r="36" spans="1:84" s="7" customFormat="1" ht="15" x14ac:dyDescent="0.25">
      <c r="A36" s="428" t="s">
        <v>205</v>
      </c>
      <c r="B36" s="429"/>
      <c r="C36" s="429"/>
      <c r="D36" s="429"/>
      <c r="E36" s="429"/>
      <c r="F36" s="429"/>
      <c r="G36" s="429"/>
      <c r="H36" s="429"/>
      <c r="I36" s="430"/>
      <c r="J36" s="52">
        <v>2454.9899999999998</v>
      </c>
      <c r="K36" s="53"/>
      <c r="L36" s="53"/>
      <c r="M36" s="53"/>
      <c r="N36" s="53"/>
      <c r="O36" s="53"/>
      <c r="P36" s="53"/>
      <c r="CE36" s="51"/>
      <c r="CF36" s="6" t="s">
        <v>205</v>
      </c>
    </row>
    <row r="37" spans="1:84" s="7" customFormat="1" ht="15" x14ac:dyDescent="0.25">
      <c r="A37" s="428" t="s">
        <v>206</v>
      </c>
      <c r="B37" s="429"/>
      <c r="C37" s="429"/>
      <c r="D37" s="429"/>
      <c r="E37" s="429"/>
      <c r="F37" s="429"/>
      <c r="G37" s="429"/>
      <c r="H37" s="429"/>
      <c r="I37" s="430"/>
      <c r="J37" s="53"/>
      <c r="K37" s="53"/>
      <c r="L37" s="53"/>
      <c r="M37" s="53"/>
      <c r="N37" s="53"/>
      <c r="O37" s="53"/>
      <c r="P37" s="53"/>
      <c r="CE37" s="51"/>
      <c r="CF37" s="6" t="s">
        <v>206</v>
      </c>
    </row>
    <row r="38" spans="1:84" s="7" customFormat="1" ht="15" x14ac:dyDescent="0.25">
      <c r="A38" s="428" t="s">
        <v>207</v>
      </c>
      <c r="B38" s="429"/>
      <c r="C38" s="429"/>
      <c r="D38" s="429"/>
      <c r="E38" s="429"/>
      <c r="F38" s="429"/>
      <c r="G38" s="429"/>
      <c r="H38" s="429"/>
      <c r="I38" s="430"/>
      <c r="J38" s="52">
        <v>1147.33</v>
      </c>
      <c r="K38" s="53"/>
      <c r="L38" s="53"/>
      <c r="M38" s="53"/>
      <c r="N38" s="53"/>
      <c r="O38" s="53"/>
      <c r="P38" s="53"/>
      <c r="CE38" s="51"/>
      <c r="CF38" s="6" t="s">
        <v>207</v>
      </c>
    </row>
    <row r="39" spans="1:84" s="7" customFormat="1" ht="15" x14ac:dyDescent="0.25">
      <c r="A39" s="428" t="s">
        <v>208</v>
      </c>
      <c r="B39" s="429"/>
      <c r="C39" s="429"/>
      <c r="D39" s="429"/>
      <c r="E39" s="429"/>
      <c r="F39" s="429"/>
      <c r="G39" s="429"/>
      <c r="H39" s="429"/>
      <c r="I39" s="430"/>
      <c r="J39" s="54">
        <v>241.49</v>
      </c>
      <c r="K39" s="53"/>
      <c r="L39" s="53"/>
      <c r="M39" s="53"/>
      <c r="N39" s="53"/>
      <c r="O39" s="53"/>
      <c r="P39" s="53"/>
      <c r="CE39" s="51"/>
      <c r="CF39" s="6" t="s">
        <v>208</v>
      </c>
    </row>
    <row r="40" spans="1:84" s="7" customFormat="1" ht="15" x14ac:dyDescent="0.25">
      <c r="A40" s="428" t="s">
        <v>209</v>
      </c>
      <c r="B40" s="429"/>
      <c r="C40" s="429"/>
      <c r="D40" s="429"/>
      <c r="E40" s="429"/>
      <c r="F40" s="429"/>
      <c r="G40" s="429"/>
      <c r="H40" s="429"/>
      <c r="I40" s="430"/>
      <c r="J40" s="54">
        <v>336.28</v>
      </c>
      <c r="K40" s="53"/>
      <c r="L40" s="53"/>
      <c r="M40" s="53"/>
      <c r="N40" s="53"/>
      <c r="O40" s="53"/>
      <c r="P40" s="53"/>
      <c r="CE40" s="51"/>
      <c r="CF40" s="6" t="s">
        <v>209</v>
      </c>
    </row>
    <row r="41" spans="1:84" s="7" customFormat="1" ht="15" x14ac:dyDescent="0.25">
      <c r="A41" s="428" t="s">
        <v>210</v>
      </c>
      <c r="B41" s="429"/>
      <c r="C41" s="429"/>
      <c r="D41" s="429"/>
      <c r="E41" s="429"/>
      <c r="F41" s="429"/>
      <c r="G41" s="429"/>
      <c r="H41" s="429"/>
      <c r="I41" s="430"/>
      <c r="J41" s="54">
        <v>729.89</v>
      </c>
      <c r="K41" s="53"/>
      <c r="L41" s="53"/>
      <c r="M41" s="53"/>
      <c r="N41" s="53"/>
      <c r="O41" s="53"/>
      <c r="P41" s="53"/>
      <c r="CE41" s="51"/>
      <c r="CF41" s="6" t="s">
        <v>210</v>
      </c>
    </row>
    <row r="42" spans="1:84" s="7" customFormat="1" ht="15" x14ac:dyDescent="0.25">
      <c r="A42" s="428" t="s">
        <v>211</v>
      </c>
      <c r="B42" s="429"/>
      <c r="C42" s="429"/>
      <c r="D42" s="429"/>
      <c r="E42" s="429"/>
      <c r="F42" s="429"/>
      <c r="G42" s="429"/>
      <c r="H42" s="429"/>
      <c r="I42" s="430"/>
      <c r="J42" s="52">
        <v>4888.1099999999997</v>
      </c>
      <c r="K42" s="53"/>
      <c r="L42" s="53"/>
      <c r="M42" s="53"/>
      <c r="N42" s="53"/>
      <c r="O42" s="53"/>
      <c r="P42" s="53"/>
      <c r="CE42" s="51"/>
      <c r="CF42" s="6" t="s">
        <v>211</v>
      </c>
    </row>
    <row r="43" spans="1:84" s="7" customFormat="1" ht="15" x14ac:dyDescent="0.25">
      <c r="A43" s="428" t="s">
        <v>206</v>
      </c>
      <c r="B43" s="429"/>
      <c r="C43" s="429"/>
      <c r="D43" s="429"/>
      <c r="E43" s="429"/>
      <c r="F43" s="429"/>
      <c r="G43" s="429"/>
      <c r="H43" s="429"/>
      <c r="I43" s="430"/>
      <c r="J43" s="53"/>
      <c r="K43" s="53"/>
      <c r="L43" s="53"/>
      <c r="M43" s="53"/>
      <c r="N43" s="53"/>
      <c r="O43" s="53"/>
      <c r="P43" s="53"/>
      <c r="CE43" s="51"/>
      <c r="CF43" s="6" t="s">
        <v>206</v>
      </c>
    </row>
    <row r="44" spans="1:84" s="7" customFormat="1" ht="15" x14ac:dyDescent="0.25">
      <c r="A44" s="428" t="s">
        <v>212</v>
      </c>
      <c r="B44" s="429"/>
      <c r="C44" s="429"/>
      <c r="D44" s="429"/>
      <c r="E44" s="429"/>
      <c r="F44" s="429"/>
      <c r="G44" s="429"/>
      <c r="H44" s="429"/>
      <c r="I44" s="430"/>
      <c r="J44" s="52">
        <v>1147.33</v>
      </c>
      <c r="K44" s="53"/>
      <c r="L44" s="53"/>
      <c r="M44" s="53"/>
      <c r="N44" s="53"/>
      <c r="O44" s="53"/>
      <c r="P44" s="53"/>
      <c r="CE44" s="51"/>
      <c r="CF44" s="6" t="s">
        <v>212</v>
      </c>
    </row>
    <row r="45" spans="1:84" s="7" customFormat="1" ht="15" x14ac:dyDescent="0.25">
      <c r="A45" s="428" t="s">
        <v>213</v>
      </c>
      <c r="B45" s="429"/>
      <c r="C45" s="429"/>
      <c r="D45" s="429"/>
      <c r="E45" s="429"/>
      <c r="F45" s="429"/>
      <c r="G45" s="429"/>
      <c r="H45" s="429"/>
      <c r="I45" s="430"/>
      <c r="J45" s="54">
        <v>241.49</v>
      </c>
      <c r="K45" s="53"/>
      <c r="L45" s="53"/>
      <c r="M45" s="53"/>
      <c r="N45" s="53"/>
      <c r="O45" s="53"/>
      <c r="P45" s="53"/>
      <c r="CE45" s="51"/>
      <c r="CF45" s="6" t="s">
        <v>213</v>
      </c>
    </row>
    <row r="46" spans="1:84" s="7" customFormat="1" ht="15" x14ac:dyDescent="0.25">
      <c r="A46" s="428" t="s">
        <v>214</v>
      </c>
      <c r="B46" s="429"/>
      <c r="C46" s="429"/>
      <c r="D46" s="429"/>
      <c r="E46" s="429"/>
      <c r="F46" s="429"/>
      <c r="G46" s="429"/>
      <c r="H46" s="429"/>
      <c r="I46" s="430"/>
      <c r="J46" s="54">
        <v>336.28</v>
      </c>
      <c r="K46" s="53"/>
      <c r="L46" s="53"/>
      <c r="M46" s="53"/>
      <c r="N46" s="53"/>
      <c r="O46" s="53"/>
      <c r="P46" s="53"/>
      <c r="CE46" s="51"/>
      <c r="CF46" s="6" t="s">
        <v>214</v>
      </c>
    </row>
    <row r="47" spans="1:84" s="7" customFormat="1" ht="15" x14ac:dyDescent="0.25">
      <c r="A47" s="428" t="s">
        <v>215</v>
      </c>
      <c r="B47" s="429"/>
      <c r="C47" s="429"/>
      <c r="D47" s="429"/>
      <c r="E47" s="429"/>
      <c r="F47" s="429"/>
      <c r="G47" s="429"/>
      <c r="H47" s="429"/>
      <c r="I47" s="430"/>
      <c r="J47" s="54">
        <v>729.89</v>
      </c>
      <c r="K47" s="53"/>
      <c r="L47" s="53"/>
      <c r="M47" s="53"/>
      <c r="N47" s="53"/>
      <c r="O47" s="53"/>
      <c r="P47" s="53"/>
      <c r="CE47" s="51"/>
      <c r="CF47" s="6" t="s">
        <v>215</v>
      </c>
    </row>
    <row r="48" spans="1:84" s="7" customFormat="1" ht="15" x14ac:dyDescent="0.25">
      <c r="A48" s="428" t="s">
        <v>216</v>
      </c>
      <c r="B48" s="429"/>
      <c r="C48" s="429"/>
      <c r="D48" s="429"/>
      <c r="E48" s="429"/>
      <c r="F48" s="429"/>
      <c r="G48" s="429"/>
      <c r="H48" s="429"/>
      <c r="I48" s="430"/>
      <c r="J48" s="52">
        <v>1542.95</v>
      </c>
      <c r="K48" s="53"/>
      <c r="L48" s="53"/>
      <c r="M48" s="53"/>
      <c r="N48" s="53"/>
      <c r="O48" s="53"/>
      <c r="P48" s="53"/>
      <c r="CE48" s="51"/>
      <c r="CF48" s="6" t="s">
        <v>216</v>
      </c>
    </row>
    <row r="49" spans="1:86" s="7" customFormat="1" ht="15" x14ac:dyDescent="0.25">
      <c r="A49" s="428" t="s">
        <v>217</v>
      </c>
      <c r="B49" s="429"/>
      <c r="C49" s="429"/>
      <c r="D49" s="429"/>
      <c r="E49" s="429"/>
      <c r="F49" s="429"/>
      <c r="G49" s="429"/>
      <c r="H49" s="429"/>
      <c r="I49" s="430"/>
      <c r="J49" s="54">
        <v>890.17</v>
      </c>
      <c r="K49" s="53"/>
      <c r="L49" s="53"/>
      <c r="M49" s="53"/>
      <c r="N49" s="53"/>
      <c r="O49" s="53"/>
      <c r="P49" s="53"/>
      <c r="CE49" s="51"/>
      <c r="CF49" s="6" t="s">
        <v>217</v>
      </c>
    </row>
    <row r="50" spans="1:86" s="7" customFormat="1" ht="15" x14ac:dyDescent="0.25">
      <c r="A50" s="428" t="s">
        <v>219</v>
      </c>
      <c r="B50" s="429"/>
      <c r="C50" s="429"/>
      <c r="D50" s="429"/>
      <c r="E50" s="429"/>
      <c r="F50" s="429"/>
      <c r="G50" s="429"/>
      <c r="H50" s="429"/>
      <c r="I50" s="430"/>
      <c r="J50" s="52">
        <v>1483.61</v>
      </c>
      <c r="K50" s="53"/>
      <c r="L50" s="53"/>
      <c r="M50" s="53"/>
      <c r="N50" s="53"/>
      <c r="O50" s="53"/>
      <c r="P50" s="53"/>
      <c r="CE50" s="51"/>
      <c r="CF50" s="6" t="s">
        <v>219</v>
      </c>
    </row>
    <row r="51" spans="1:86" s="7" customFormat="1" ht="15" x14ac:dyDescent="0.25">
      <c r="A51" s="428" t="s">
        <v>220</v>
      </c>
      <c r="B51" s="429"/>
      <c r="C51" s="429"/>
      <c r="D51" s="429"/>
      <c r="E51" s="429"/>
      <c r="F51" s="429"/>
      <c r="G51" s="429"/>
      <c r="H51" s="429"/>
      <c r="I51" s="430"/>
      <c r="J51" s="52">
        <v>1542.95</v>
      </c>
      <c r="K51" s="53"/>
      <c r="L51" s="53"/>
      <c r="M51" s="53"/>
      <c r="N51" s="53"/>
      <c r="O51" s="53"/>
      <c r="P51" s="53"/>
      <c r="CE51" s="51"/>
      <c r="CF51" s="6" t="s">
        <v>220</v>
      </c>
    </row>
    <row r="52" spans="1:86" s="7" customFormat="1" ht="15" x14ac:dyDescent="0.25">
      <c r="A52" s="428" t="s">
        <v>221</v>
      </c>
      <c r="B52" s="429"/>
      <c r="C52" s="429"/>
      <c r="D52" s="429"/>
      <c r="E52" s="429"/>
      <c r="F52" s="429"/>
      <c r="G52" s="429"/>
      <c r="H52" s="429"/>
      <c r="I52" s="430"/>
      <c r="J52" s="54">
        <v>890.17</v>
      </c>
      <c r="K52" s="53"/>
      <c r="L52" s="53"/>
      <c r="M52" s="53"/>
      <c r="N52" s="53"/>
      <c r="O52" s="53"/>
      <c r="P52" s="53"/>
      <c r="CE52" s="51"/>
      <c r="CF52" s="6" t="s">
        <v>221</v>
      </c>
    </row>
    <row r="53" spans="1:86" s="7" customFormat="1" ht="15" x14ac:dyDescent="0.25">
      <c r="A53" s="425" t="s">
        <v>222</v>
      </c>
      <c r="B53" s="426"/>
      <c r="C53" s="426"/>
      <c r="D53" s="426"/>
      <c r="E53" s="426"/>
      <c r="F53" s="426"/>
      <c r="G53" s="426"/>
      <c r="H53" s="426"/>
      <c r="I53" s="427"/>
      <c r="J53" s="55">
        <v>4888.1099999999997</v>
      </c>
      <c r="K53" s="48"/>
      <c r="L53" s="48"/>
      <c r="M53" s="48"/>
      <c r="N53" s="48"/>
      <c r="O53" s="50">
        <v>1.4090400000000001</v>
      </c>
      <c r="P53" s="50">
        <v>0.40032000000000001</v>
      </c>
      <c r="CE53" s="51"/>
      <c r="CG53" s="51" t="s">
        <v>222</v>
      </c>
    </row>
    <row r="54" spans="1:86" s="7" customFormat="1" ht="15" x14ac:dyDescent="0.25">
      <c r="A54" s="428" t="s">
        <v>223</v>
      </c>
      <c r="B54" s="429"/>
      <c r="C54" s="429"/>
      <c r="D54" s="429"/>
      <c r="E54" s="429"/>
      <c r="F54" s="429"/>
      <c r="G54" s="429"/>
      <c r="H54" s="429"/>
      <c r="I54" s="430"/>
      <c r="J54" s="53"/>
      <c r="K54" s="53"/>
      <c r="L54" s="53"/>
      <c r="M54" s="53"/>
      <c r="N54" s="53"/>
      <c r="O54" s="53"/>
      <c r="P54" s="53"/>
      <c r="CE54" s="51"/>
      <c r="CF54" s="6" t="s">
        <v>223</v>
      </c>
      <c r="CG54" s="51"/>
    </row>
    <row r="55" spans="1:86" s="7" customFormat="1" ht="15" x14ac:dyDescent="0.25">
      <c r="A55" s="428" t="s">
        <v>224</v>
      </c>
      <c r="B55" s="429"/>
      <c r="C55" s="429"/>
      <c r="D55" s="429"/>
      <c r="E55" s="429"/>
      <c r="F55" s="429"/>
      <c r="G55" s="429"/>
      <c r="H55" s="56" t="s">
        <v>333</v>
      </c>
      <c r="I55" s="57"/>
      <c r="J55" s="48"/>
      <c r="K55" s="48"/>
      <c r="L55" s="48"/>
      <c r="M55" s="48"/>
      <c r="N55" s="48"/>
      <c r="O55" s="48"/>
      <c r="P55" s="48"/>
      <c r="CE55" s="51"/>
      <c r="CG55" s="51"/>
      <c r="CH55" s="6" t="s">
        <v>224</v>
      </c>
    </row>
    <row r="56" spans="1:86" s="7" customFormat="1" ht="15" x14ac:dyDescent="0.25">
      <c r="A56" s="428" t="s">
        <v>226</v>
      </c>
      <c r="B56" s="429"/>
      <c r="C56" s="429"/>
      <c r="D56" s="429"/>
      <c r="E56" s="429"/>
      <c r="F56" s="429"/>
      <c r="G56" s="429"/>
      <c r="H56" s="56" t="s">
        <v>334</v>
      </c>
      <c r="I56" s="57"/>
      <c r="J56" s="48"/>
      <c r="K56" s="48"/>
      <c r="L56" s="48"/>
      <c r="M56" s="48"/>
      <c r="N56" s="48"/>
      <c r="O56" s="48"/>
      <c r="P56" s="48"/>
      <c r="CE56" s="51"/>
      <c r="CG56" s="51"/>
      <c r="CH56" s="6" t="s">
        <v>226</v>
      </c>
    </row>
    <row r="57" spans="1:86" s="7" customFormat="1" ht="3" customHeight="1" x14ac:dyDescent="0.25">
      <c r="A57" s="58"/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9"/>
      <c r="M57" s="59"/>
      <c r="N57" s="59"/>
      <c r="O57" s="60"/>
      <c r="P57" s="60"/>
    </row>
    <row r="58" spans="1:86" s="7" customFormat="1" ht="51.75" customHeight="1" x14ac:dyDescent="0.25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</row>
    <row r="59" spans="1:86" s="18" customFormat="1" ht="12.75" hidden="1" customHeight="1" x14ac:dyDescent="0.25">
      <c r="A59" s="436"/>
      <c r="B59" s="436"/>
      <c r="C59" s="436"/>
      <c r="D59" s="436"/>
      <c r="E59" s="436"/>
      <c r="F59" s="436"/>
      <c r="G59" s="436"/>
      <c r="H59" s="436"/>
      <c r="I59" s="436"/>
      <c r="J59" s="436"/>
      <c r="K59" s="436"/>
      <c r="L59" s="436"/>
      <c r="M59" s="436"/>
      <c r="N59" s="436"/>
      <c r="O59" s="436"/>
      <c r="P59" s="436"/>
      <c r="Q59" s="61"/>
      <c r="R59" s="7"/>
      <c r="S59" s="7"/>
      <c r="T59" s="62"/>
      <c r="U59" s="62"/>
      <c r="V59" s="62"/>
      <c r="W59" s="62"/>
      <c r="X59" s="62"/>
      <c r="Y59" s="62"/>
      <c r="Z59" s="62"/>
      <c r="AA59" s="62"/>
      <c r="AB59" s="62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  <c r="AN59" s="63"/>
      <c r="AO59" s="63"/>
      <c r="AP59" s="63"/>
      <c r="AQ59" s="63"/>
      <c r="AR59" s="63"/>
      <c r="AS59" s="63"/>
      <c r="AT59" s="63"/>
      <c r="AU59" s="63"/>
      <c r="AV59" s="63"/>
      <c r="AW59" s="63"/>
      <c r="AX59" s="63"/>
      <c r="AY59" s="63"/>
      <c r="AZ59" s="63"/>
      <c r="BA59" s="63"/>
      <c r="BB59" s="63"/>
      <c r="BC59" s="63"/>
      <c r="BD59" s="63"/>
      <c r="BE59" s="63"/>
      <c r="BF59" s="63"/>
      <c r="BG59" s="63"/>
      <c r="BH59" s="63"/>
      <c r="BI59" s="17"/>
      <c r="BJ59" s="17"/>
      <c r="BK59" s="17"/>
      <c r="BL59" s="17"/>
      <c r="BM59" s="17"/>
      <c r="BN59" s="17"/>
      <c r="BO59" s="17"/>
      <c r="BP59" s="17"/>
      <c r="BQ59" s="17"/>
      <c r="BR59" s="17"/>
      <c r="BS59" s="17"/>
      <c r="BT59" s="17"/>
      <c r="BU59" s="17"/>
      <c r="BV59" s="17"/>
      <c r="BW59" s="17"/>
      <c r="BX59" s="17"/>
      <c r="BY59" s="17"/>
      <c r="BZ59" s="64"/>
      <c r="CA59" s="62"/>
      <c r="CB59" s="62"/>
      <c r="CC59" s="62"/>
      <c r="CD59" s="65"/>
      <c r="CE59" s="65"/>
      <c r="CF59" s="65"/>
      <c r="CG59" s="65"/>
      <c r="CH59" s="65"/>
    </row>
    <row r="60" spans="1:86" s="18" customFormat="1" ht="12.75" hidden="1" customHeight="1" x14ac:dyDescent="0.25">
      <c r="A60" s="435"/>
      <c r="B60" s="435"/>
      <c r="C60" s="435"/>
      <c r="D60" s="435"/>
      <c r="E60" s="435"/>
      <c r="F60" s="435"/>
      <c r="G60" s="435"/>
      <c r="H60" s="435"/>
      <c r="I60" s="435"/>
      <c r="J60" s="435"/>
      <c r="K60" s="435"/>
      <c r="L60" s="435"/>
      <c r="M60" s="435"/>
      <c r="N60" s="435"/>
      <c r="O60" s="435"/>
      <c r="P60" s="435"/>
      <c r="Q60" s="66"/>
      <c r="R60" s="7"/>
      <c r="S60" s="7"/>
      <c r="T60" s="62"/>
      <c r="U60" s="62"/>
      <c r="V60" s="62"/>
      <c r="W60" s="62"/>
      <c r="X60" s="62"/>
      <c r="Y60" s="62"/>
      <c r="Z60" s="62"/>
      <c r="AA60" s="62"/>
      <c r="AB60" s="62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  <c r="BD60" s="63"/>
      <c r="BE60" s="63"/>
      <c r="BF60" s="63"/>
      <c r="BG60" s="63"/>
      <c r="BH60" s="63"/>
      <c r="BI60" s="17"/>
      <c r="BJ60" s="17"/>
      <c r="BK60" s="17"/>
      <c r="BL60" s="17"/>
      <c r="BM60" s="17"/>
      <c r="BN60" s="17"/>
      <c r="BO60" s="17"/>
      <c r="BP60" s="17"/>
      <c r="BQ60" s="17"/>
      <c r="BR60" s="17"/>
      <c r="BS60" s="17"/>
      <c r="BT60" s="17"/>
      <c r="BU60" s="17"/>
      <c r="BV60" s="17"/>
      <c r="BW60" s="17"/>
      <c r="BX60" s="17"/>
      <c r="BY60" s="17"/>
      <c r="BZ60" s="64"/>
      <c r="CA60" s="62"/>
      <c r="CB60" s="62"/>
      <c r="CC60" s="62"/>
      <c r="CD60" s="65"/>
      <c r="CE60" s="65"/>
      <c r="CF60" s="65"/>
      <c r="CG60" s="65"/>
      <c r="CH60" s="65"/>
    </row>
    <row r="61" spans="1:86" s="18" customFormat="1" ht="13.5" hidden="1" customHeight="1" x14ac:dyDescent="0.25">
      <c r="A61" s="15"/>
      <c r="B61" s="15"/>
      <c r="C61" s="15"/>
      <c r="D61" s="15"/>
      <c r="E61" s="15"/>
      <c r="F61" s="15"/>
      <c r="G61" s="15"/>
      <c r="H61" s="67"/>
      <c r="I61" s="11"/>
      <c r="J61" s="11"/>
      <c r="K61" s="11"/>
      <c r="L61" s="15"/>
      <c r="M61" s="15"/>
      <c r="N61" s="15"/>
      <c r="O61" s="15"/>
      <c r="P61" s="15"/>
      <c r="Q61" s="7"/>
      <c r="R61" s="7"/>
      <c r="S61" s="7"/>
      <c r="T61" s="62"/>
      <c r="U61" s="62"/>
      <c r="V61" s="62"/>
      <c r="W61" s="62"/>
      <c r="X61" s="62"/>
      <c r="Y61" s="62"/>
      <c r="Z61" s="62"/>
      <c r="AA61" s="62"/>
      <c r="AB61" s="62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  <c r="BD61" s="63"/>
      <c r="BE61" s="63"/>
      <c r="BF61" s="63"/>
      <c r="BG61" s="63"/>
      <c r="BH61" s="63"/>
      <c r="BI61" s="17"/>
      <c r="BJ61" s="17"/>
      <c r="BK61" s="17"/>
      <c r="BL61" s="17"/>
      <c r="BM61" s="17"/>
      <c r="BN61" s="17"/>
      <c r="BO61" s="17"/>
      <c r="BP61" s="17"/>
      <c r="BQ61" s="17"/>
      <c r="BR61" s="17"/>
      <c r="BS61" s="17"/>
      <c r="BT61" s="17"/>
      <c r="BU61" s="17"/>
      <c r="BV61" s="17"/>
      <c r="BW61" s="17"/>
      <c r="BX61" s="17"/>
      <c r="BY61" s="17"/>
      <c r="BZ61" s="64"/>
      <c r="CA61" s="62"/>
      <c r="CB61" s="62"/>
      <c r="CC61" s="62"/>
      <c r="CD61" s="65"/>
      <c r="CE61" s="65"/>
      <c r="CF61" s="65"/>
      <c r="CG61" s="65"/>
      <c r="CH61" s="65"/>
    </row>
    <row r="62" spans="1:86" s="18" customFormat="1" ht="12.75" hidden="1" customHeight="1" x14ac:dyDescent="0.25">
      <c r="A62" s="436"/>
      <c r="B62" s="436"/>
      <c r="C62" s="436"/>
      <c r="D62" s="436"/>
      <c r="E62" s="436"/>
      <c r="F62" s="436"/>
      <c r="G62" s="436"/>
      <c r="H62" s="436"/>
      <c r="I62" s="436"/>
      <c r="J62" s="436"/>
      <c r="K62" s="436"/>
      <c r="L62" s="436"/>
      <c r="M62" s="436"/>
      <c r="N62" s="436"/>
      <c r="O62" s="436"/>
      <c r="P62" s="436"/>
      <c r="Q62" s="61"/>
      <c r="R62" s="7"/>
      <c r="S62" s="7"/>
      <c r="T62" s="62"/>
      <c r="U62" s="62"/>
      <c r="V62" s="62"/>
      <c r="W62" s="62"/>
      <c r="X62" s="62"/>
      <c r="Y62" s="62"/>
      <c r="Z62" s="62"/>
      <c r="AA62" s="62"/>
      <c r="AB62" s="62"/>
      <c r="AC62" s="63"/>
      <c r="AD62" s="63"/>
      <c r="AE62" s="63"/>
      <c r="AF62" s="63"/>
      <c r="AG62" s="63"/>
      <c r="AH62" s="63"/>
      <c r="AI62" s="63"/>
      <c r="AJ62" s="63"/>
      <c r="AK62" s="63"/>
      <c r="AL62" s="63"/>
      <c r="AM62" s="63"/>
      <c r="AN62" s="63"/>
      <c r="AO62" s="63"/>
      <c r="AP62" s="63"/>
      <c r="AQ62" s="63"/>
      <c r="AR62" s="63"/>
      <c r="AS62" s="63"/>
      <c r="AT62" s="63"/>
      <c r="AU62" s="63"/>
      <c r="AV62" s="63"/>
      <c r="AW62" s="63"/>
      <c r="AX62" s="63"/>
      <c r="AY62" s="63"/>
      <c r="AZ62" s="63"/>
      <c r="BA62" s="63"/>
      <c r="BB62" s="63"/>
      <c r="BC62" s="63"/>
      <c r="BD62" s="63"/>
      <c r="BE62" s="63"/>
      <c r="BF62" s="63"/>
      <c r="BG62" s="63"/>
      <c r="BH62" s="63"/>
      <c r="BI62" s="17"/>
      <c r="BJ62" s="17"/>
      <c r="BK62" s="17"/>
      <c r="BL62" s="17"/>
      <c r="BM62" s="17"/>
      <c r="BN62" s="17"/>
      <c r="BO62" s="17"/>
      <c r="BP62" s="17"/>
      <c r="BQ62" s="17"/>
      <c r="BR62" s="17"/>
      <c r="BS62" s="17"/>
      <c r="BT62" s="17"/>
      <c r="BU62" s="17"/>
      <c r="BV62" s="17"/>
      <c r="BW62" s="17"/>
      <c r="BX62" s="17"/>
      <c r="BY62" s="17"/>
      <c r="BZ62" s="64"/>
      <c r="CA62" s="62"/>
      <c r="CB62" s="62"/>
      <c r="CC62" s="62"/>
      <c r="CD62" s="65"/>
      <c r="CE62" s="65"/>
      <c r="CF62" s="65"/>
      <c r="CG62" s="65"/>
      <c r="CH62" s="65"/>
    </row>
  </sheetData>
  <mergeCells count="62">
    <mergeCell ref="A1:C1"/>
    <mergeCell ref="M1:P1"/>
    <mergeCell ref="A2:D2"/>
    <mergeCell ref="L2:P2"/>
    <mergeCell ref="N4:O4"/>
    <mergeCell ref="A53:I53"/>
    <mergeCell ref="A54:I54"/>
    <mergeCell ref="A55:G55"/>
    <mergeCell ref="A56:G56"/>
    <mergeCell ref="A59:P59"/>
    <mergeCell ref="A51:I51"/>
    <mergeCell ref="A52:I52"/>
    <mergeCell ref="A60:P60"/>
    <mergeCell ref="A62:P62"/>
    <mergeCell ref="A46:I46"/>
    <mergeCell ref="A47:I47"/>
    <mergeCell ref="A48:I48"/>
    <mergeCell ref="A49:I49"/>
    <mergeCell ref="A50:I50"/>
    <mergeCell ref="A41:I41"/>
    <mergeCell ref="A42:I42"/>
    <mergeCell ref="A43:I43"/>
    <mergeCell ref="A44:I44"/>
    <mergeCell ref="A45:I45"/>
    <mergeCell ref="A36:I36"/>
    <mergeCell ref="A37:I37"/>
    <mergeCell ref="A38:I38"/>
    <mergeCell ref="A39:I39"/>
    <mergeCell ref="A40:I40"/>
    <mergeCell ref="C31:E31"/>
    <mergeCell ref="C32:E32"/>
    <mergeCell ref="C33:E33"/>
    <mergeCell ref="A34:I34"/>
    <mergeCell ref="A35:I35"/>
    <mergeCell ref="C26:E26"/>
    <mergeCell ref="A27:P27"/>
    <mergeCell ref="C28:E28"/>
    <mergeCell ref="C29:E29"/>
    <mergeCell ref="C30:E30"/>
    <mergeCell ref="I23:N23"/>
    <mergeCell ref="O23:O25"/>
    <mergeCell ref="P23:P25"/>
    <mergeCell ref="G24:G25"/>
    <mergeCell ref="H24:H25"/>
    <mergeCell ref="I24:I25"/>
    <mergeCell ref="J24:J25"/>
    <mergeCell ref="K24:N24"/>
    <mergeCell ref="A23:A25"/>
    <mergeCell ref="B23:B25"/>
    <mergeCell ref="C23:E25"/>
    <mergeCell ref="F23:F25"/>
    <mergeCell ref="G23:H23"/>
    <mergeCell ref="A12:P12"/>
    <mergeCell ref="A13:P13"/>
    <mergeCell ref="A14:P14"/>
    <mergeCell ref="C15:G15"/>
    <mergeCell ref="E21:P21"/>
    <mergeCell ref="A3:D3"/>
    <mergeCell ref="L3:P3"/>
    <mergeCell ref="A8:P8"/>
    <mergeCell ref="A9:P9"/>
    <mergeCell ref="A11:P11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78" fitToHeight="0" orientation="landscape" r:id="rId1"/>
  <headerFooter>
    <oddFooter>&amp;RСтраница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CG60"/>
  <sheetViews>
    <sheetView topLeftCell="A13" zoomScaleNormal="100" workbookViewId="0">
      <selection activeCell="A32" sqref="A32:I32"/>
    </sheetView>
  </sheetViews>
  <sheetFormatPr defaultColWidth="9.140625" defaultRowHeight="11.25" customHeight="1" x14ac:dyDescent="0.2"/>
  <cols>
    <col min="1" max="1" width="9" style="219" customWidth="1"/>
    <col min="2" max="2" width="20.140625" style="219" customWidth="1"/>
    <col min="3" max="4" width="10.42578125" style="219" customWidth="1"/>
    <col min="5" max="5" width="13.28515625" style="219" customWidth="1"/>
    <col min="6" max="6" width="8.5703125" style="219" customWidth="1"/>
    <col min="7" max="7" width="9.42578125" style="219" customWidth="1"/>
    <col min="8" max="8" width="10.140625" style="219" customWidth="1"/>
    <col min="9" max="9" width="11.85546875" style="219" customWidth="1"/>
    <col min="10" max="10" width="12.140625" style="219" customWidth="1"/>
    <col min="11" max="14" width="10.7109375" style="219" customWidth="1"/>
    <col min="15" max="16" width="11" style="219" customWidth="1"/>
    <col min="17" max="19" width="8.7109375" style="219" customWidth="1"/>
    <col min="20" max="23" width="50" style="221" hidden="1" customWidth="1"/>
    <col min="24" max="28" width="54.140625" style="221" hidden="1" customWidth="1"/>
    <col min="29" max="60" width="180.28515625" style="224" hidden="1" customWidth="1"/>
    <col min="61" max="65" width="52.140625" style="223" hidden="1" customWidth="1"/>
    <col min="66" max="77" width="130.28515625" style="223" hidden="1" customWidth="1"/>
    <col min="78" max="78" width="180.28515625" style="222" hidden="1" customWidth="1"/>
    <col min="79" max="80" width="34.140625" style="221" hidden="1" customWidth="1"/>
    <col min="81" max="84" width="103.28515625" style="220" hidden="1" customWidth="1"/>
    <col min="85" max="85" width="81.28515625" style="220" hidden="1" customWidth="1"/>
    <col min="86" max="16384" width="9.140625" style="219"/>
  </cols>
  <sheetData>
    <row r="1" spans="1:65" s="225" customFormat="1" ht="15" x14ac:dyDescent="0.25">
      <c r="A1" s="431" t="s">
        <v>0</v>
      </c>
      <c r="B1" s="431"/>
      <c r="C1" s="431"/>
      <c r="D1" s="75"/>
      <c r="E1" s="76"/>
      <c r="F1" s="76"/>
      <c r="G1" s="76"/>
      <c r="H1" s="75"/>
      <c r="I1" s="76"/>
      <c r="J1" s="76"/>
      <c r="K1" s="75"/>
      <c r="L1" s="76"/>
      <c r="M1" s="431" t="s">
        <v>1</v>
      </c>
      <c r="N1" s="431"/>
      <c r="O1" s="431"/>
      <c r="P1" s="431"/>
    </row>
    <row r="2" spans="1:65" s="225" customFormat="1" ht="11.25" customHeight="1" x14ac:dyDescent="0.25">
      <c r="A2" s="432"/>
      <c r="B2" s="432"/>
      <c r="C2" s="432"/>
      <c r="D2" s="432"/>
      <c r="E2" s="76"/>
      <c r="F2" s="76"/>
      <c r="G2" s="77"/>
      <c r="H2" s="77"/>
      <c r="I2" s="76"/>
      <c r="J2" s="77"/>
      <c r="K2" s="77"/>
      <c r="L2" s="433"/>
      <c r="M2" s="433"/>
      <c r="N2" s="433"/>
      <c r="O2" s="433"/>
      <c r="P2" s="433"/>
    </row>
    <row r="3" spans="1:65" s="225" customFormat="1" ht="11.25" customHeight="1" x14ac:dyDescent="0.25">
      <c r="A3" s="411"/>
      <c r="B3" s="411"/>
      <c r="C3" s="411"/>
      <c r="D3" s="411"/>
      <c r="E3" s="76"/>
      <c r="F3" s="76"/>
      <c r="G3" s="77"/>
      <c r="H3" s="77"/>
      <c r="I3" s="76"/>
      <c r="J3" s="77"/>
      <c r="K3" s="77"/>
      <c r="L3" s="411"/>
      <c r="M3" s="411"/>
      <c r="N3" s="411"/>
      <c r="O3" s="411"/>
      <c r="P3" s="411"/>
    </row>
    <row r="4" spans="1:65" s="225" customFormat="1" ht="15" x14ac:dyDescent="0.25">
      <c r="A4" s="76" t="s">
        <v>406</v>
      </c>
      <c r="B4" s="78"/>
      <c r="C4" s="79"/>
      <c r="D4" s="80"/>
      <c r="E4" s="76"/>
      <c r="F4" s="76"/>
      <c r="G4" s="76"/>
      <c r="H4" s="76"/>
      <c r="I4" s="76"/>
      <c r="J4" s="76"/>
      <c r="K4" s="76"/>
      <c r="L4" s="76"/>
      <c r="M4" s="76"/>
      <c r="N4" s="434" t="s">
        <v>407</v>
      </c>
      <c r="O4" s="434"/>
      <c r="P4" s="80"/>
      <c r="T4" s="221" t="s">
        <v>2</v>
      </c>
      <c r="U4" s="221" t="s">
        <v>2</v>
      </c>
      <c r="V4" s="221" t="s">
        <v>2</v>
      </c>
      <c r="W4" s="221" t="s">
        <v>2</v>
      </c>
      <c r="X4" s="221" t="s">
        <v>2</v>
      </c>
      <c r="Y4" s="221" t="s">
        <v>2</v>
      </c>
      <c r="Z4" s="221" t="s">
        <v>2</v>
      </c>
      <c r="AA4" s="221" t="s">
        <v>2</v>
      </c>
      <c r="AB4" s="221" t="s">
        <v>2</v>
      </c>
    </row>
    <row r="5" spans="1:65" s="225" customFormat="1" ht="11.25" customHeight="1" x14ac:dyDescent="0.25">
      <c r="A5" s="76" t="s">
        <v>3</v>
      </c>
      <c r="B5" s="81"/>
      <c r="C5" s="81"/>
      <c r="D5" s="81"/>
      <c r="E5" s="76"/>
      <c r="F5" s="76"/>
      <c r="G5" s="76"/>
      <c r="H5" s="76"/>
      <c r="I5" s="76"/>
      <c r="J5" s="76"/>
      <c r="K5" s="76"/>
      <c r="L5" s="76"/>
      <c r="M5" s="76"/>
      <c r="N5" s="81"/>
      <c r="O5" s="81"/>
      <c r="P5" s="80" t="s">
        <v>3</v>
      </c>
    </row>
    <row r="6" spans="1:65" s="225" customFormat="1" ht="11.25" customHeight="1" x14ac:dyDescent="0.25">
      <c r="A6" s="76"/>
      <c r="B6" s="81"/>
      <c r="C6" s="81"/>
      <c r="D6" s="81"/>
      <c r="E6" s="76"/>
      <c r="F6" s="76"/>
      <c r="G6" s="76"/>
      <c r="H6" s="76"/>
      <c r="I6" s="76"/>
      <c r="J6" s="76"/>
      <c r="K6" s="76"/>
      <c r="L6" s="76"/>
      <c r="M6" s="76"/>
      <c r="N6" s="81"/>
      <c r="O6" s="81"/>
      <c r="P6" s="80"/>
    </row>
    <row r="7" spans="1:65" s="225" customFormat="1" ht="11.25" customHeight="1" x14ac:dyDescent="0.25">
      <c r="A7" s="76"/>
      <c r="B7" s="76"/>
      <c r="C7" s="76"/>
      <c r="D7" s="76"/>
      <c r="E7" s="76"/>
      <c r="F7" s="76"/>
      <c r="G7" s="76"/>
      <c r="H7" s="76"/>
      <c r="I7" s="76"/>
      <c r="J7" s="99"/>
      <c r="K7" s="76"/>
      <c r="L7" s="76"/>
      <c r="M7" s="76"/>
      <c r="N7" s="76"/>
      <c r="O7" s="76"/>
      <c r="P7" s="76"/>
    </row>
    <row r="8" spans="1:65" s="225" customFormat="1" ht="64.5" x14ac:dyDescent="0.25">
      <c r="A8" s="500" t="s">
        <v>4</v>
      </c>
      <c r="B8" s="500"/>
      <c r="C8" s="500"/>
      <c r="D8" s="500"/>
      <c r="E8" s="500"/>
      <c r="F8" s="500"/>
      <c r="G8" s="500"/>
      <c r="H8" s="500"/>
      <c r="I8" s="500"/>
      <c r="J8" s="500"/>
      <c r="K8" s="500"/>
      <c r="L8" s="500"/>
      <c r="M8" s="500"/>
      <c r="N8" s="500"/>
      <c r="O8" s="500"/>
      <c r="P8" s="500"/>
      <c r="AC8" s="268" t="s">
        <v>4</v>
      </c>
      <c r="AD8" s="268" t="s">
        <v>2</v>
      </c>
      <c r="AE8" s="268" t="s">
        <v>2</v>
      </c>
      <c r="AF8" s="268" t="s">
        <v>2</v>
      </c>
      <c r="AG8" s="268" t="s">
        <v>2</v>
      </c>
      <c r="AH8" s="268" t="s">
        <v>2</v>
      </c>
      <c r="AI8" s="268" t="s">
        <v>2</v>
      </c>
      <c r="AJ8" s="268" t="s">
        <v>2</v>
      </c>
      <c r="AK8" s="268" t="s">
        <v>2</v>
      </c>
      <c r="AL8" s="268" t="s">
        <v>2</v>
      </c>
      <c r="AM8" s="268" t="s">
        <v>2</v>
      </c>
      <c r="AN8" s="268" t="s">
        <v>2</v>
      </c>
      <c r="AO8" s="268" t="s">
        <v>2</v>
      </c>
      <c r="AP8" s="268" t="s">
        <v>2</v>
      </c>
      <c r="AQ8" s="268" t="s">
        <v>2</v>
      </c>
      <c r="AR8" s="268" t="s">
        <v>2</v>
      </c>
    </row>
    <row r="9" spans="1:65" s="225" customFormat="1" ht="15" x14ac:dyDescent="0.25">
      <c r="A9" s="376" t="s">
        <v>5</v>
      </c>
      <c r="B9" s="376"/>
      <c r="C9" s="376"/>
      <c r="D9" s="376"/>
      <c r="E9" s="376"/>
      <c r="F9" s="376"/>
      <c r="G9" s="376"/>
      <c r="H9" s="376"/>
      <c r="I9" s="376"/>
      <c r="J9" s="376"/>
      <c r="K9" s="376"/>
      <c r="L9" s="376"/>
      <c r="M9" s="376"/>
      <c r="N9" s="376"/>
      <c r="O9" s="376"/>
      <c r="P9" s="376"/>
    </row>
    <row r="10" spans="1:65" s="225" customFormat="1" ht="15" x14ac:dyDescent="0.25">
      <c r="A10" s="142"/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O10" s="142"/>
      <c r="P10" s="142"/>
    </row>
    <row r="11" spans="1:65" s="225" customFormat="1" ht="28.5" customHeight="1" x14ac:dyDescent="0.25">
      <c r="A11" s="446" t="s">
        <v>528</v>
      </c>
      <c r="B11" s="446"/>
      <c r="C11" s="446"/>
      <c r="D11" s="446"/>
      <c r="E11" s="446"/>
      <c r="F11" s="446"/>
      <c r="G11" s="446"/>
      <c r="H11" s="446"/>
      <c r="I11" s="446"/>
      <c r="J11" s="446"/>
      <c r="K11" s="446"/>
      <c r="L11" s="446"/>
      <c r="M11" s="446"/>
      <c r="N11" s="446"/>
      <c r="O11" s="446"/>
      <c r="P11" s="446"/>
    </row>
    <row r="12" spans="1:65" s="225" customFormat="1" ht="21" customHeight="1" x14ac:dyDescent="0.25">
      <c r="A12" s="447" t="s">
        <v>6</v>
      </c>
      <c r="B12" s="447"/>
      <c r="C12" s="447"/>
      <c r="D12" s="447"/>
      <c r="E12" s="447"/>
      <c r="F12" s="447"/>
      <c r="G12" s="447"/>
      <c r="H12" s="447"/>
      <c r="I12" s="447"/>
      <c r="J12" s="447"/>
      <c r="K12" s="447"/>
      <c r="L12" s="447"/>
      <c r="M12" s="447"/>
      <c r="N12" s="447"/>
      <c r="O12" s="447"/>
      <c r="P12" s="447"/>
    </row>
    <row r="13" spans="1:65" s="225" customFormat="1" ht="27" customHeight="1" x14ac:dyDescent="0.25">
      <c r="A13" s="445" t="s">
        <v>1108</v>
      </c>
      <c r="B13" s="445"/>
      <c r="C13" s="445"/>
      <c r="D13" s="445"/>
      <c r="E13" s="445"/>
      <c r="F13" s="445"/>
      <c r="G13" s="445"/>
      <c r="H13" s="445"/>
      <c r="I13" s="445"/>
      <c r="J13" s="445"/>
      <c r="K13" s="445"/>
      <c r="L13" s="445"/>
      <c r="M13" s="445"/>
      <c r="N13" s="445"/>
      <c r="O13" s="445"/>
      <c r="P13" s="445"/>
      <c r="AS13" s="268" t="s">
        <v>807</v>
      </c>
      <c r="AT13" s="268" t="s">
        <v>2</v>
      </c>
      <c r="AU13" s="268" t="s">
        <v>2</v>
      </c>
      <c r="AV13" s="268" t="s">
        <v>2</v>
      </c>
      <c r="AW13" s="268" t="s">
        <v>2</v>
      </c>
      <c r="AX13" s="268" t="s">
        <v>2</v>
      </c>
      <c r="AY13" s="268" t="s">
        <v>2</v>
      </c>
      <c r="AZ13" s="268" t="s">
        <v>2</v>
      </c>
      <c r="BA13" s="268" t="s">
        <v>2</v>
      </c>
      <c r="BB13" s="268" t="s">
        <v>2</v>
      </c>
      <c r="BC13" s="268" t="s">
        <v>2</v>
      </c>
      <c r="BD13" s="268" t="s">
        <v>2</v>
      </c>
      <c r="BE13" s="268" t="s">
        <v>2</v>
      </c>
      <c r="BF13" s="268" t="s">
        <v>2</v>
      </c>
      <c r="BG13" s="268" t="s">
        <v>2</v>
      </c>
      <c r="BH13" s="268" t="s">
        <v>2</v>
      </c>
    </row>
    <row r="14" spans="1:65" s="225" customFormat="1" ht="15.75" customHeight="1" x14ac:dyDescent="0.25">
      <c r="A14" s="447" t="s">
        <v>8</v>
      </c>
      <c r="B14" s="447"/>
      <c r="C14" s="447"/>
      <c r="D14" s="447"/>
      <c r="E14" s="447"/>
      <c r="F14" s="447"/>
      <c r="G14" s="447"/>
      <c r="H14" s="447"/>
      <c r="I14" s="447"/>
      <c r="J14" s="447"/>
      <c r="K14" s="447"/>
      <c r="L14" s="447"/>
      <c r="M14" s="447"/>
      <c r="N14" s="447"/>
      <c r="O14" s="447"/>
      <c r="P14" s="447"/>
    </row>
    <row r="15" spans="1:65" s="225" customFormat="1" ht="15" x14ac:dyDescent="0.25">
      <c r="A15" s="226"/>
      <c r="B15" s="251" t="s">
        <v>9</v>
      </c>
      <c r="C15" s="452"/>
      <c r="D15" s="452"/>
      <c r="E15" s="452"/>
      <c r="F15" s="452"/>
      <c r="G15" s="452"/>
      <c r="H15" s="267"/>
      <c r="I15" s="267"/>
      <c r="J15" s="267"/>
      <c r="K15" s="267"/>
      <c r="L15" s="267"/>
      <c r="M15" s="267"/>
      <c r="N15" s="267"/>
      <c r="O15" s="226"/>
      <c r="P15" s="226"/>
      <c r="BI15" s="256" t="s">
        <v>2</v>
      </c>
      <c r="BJ15" s="256" t="s">
        <v>2</v>
      </c>
      <c r="BK15" s="256" t="s">
        <v>2</v>
      </c>
      <c r="BL15" s="256" t="s">
        <v>2</v>
      </c>
      <c r="BM15" s="256" t="s">
        <v>2</v>
      </c>
    </row>
    <row r="16" spans="1:65" s="225" customFormat="1" ht="12.75" customHeight="1" x14ac:dyDescent="0.25">
      <c r="B16" s="259" t="s">
        <v>10</v>
      </c>
      <c r="C16" s="259"/>
      <c r="D16" s="265"/>
      <c r="E16" s="264">
        <v>948.73500000000001</v>
      </c>
      <c r="F16" s="257" t="s">
        <v>11</v>
      </c>
      <c r="H16" s="259"/>
      <c r="I16" s="259"/>
      <c r="J16" s="259"/>
      <c r="K16" s="259"/>
      <c r="L16" s="259"/>
      <c r="M16" s="266"/>
      <c r="N16" s="259"/>
    </row>
    <row r="17" spans="1:81" s="225" customFormat="1" ht="12.75" customHeight="1" x14ac:dyDescent="0.25">
      <c r="B17" s="259" t="s">
        <v>13</v>
      </c>
      <c r="D17" s="265"/>
      <c r="E17" s="264">
        <v>297.26</v>
      </c>
      <c r="F17" s="257" t="s">
        <v>11</v>
      </c>
      <c r="H17" s="259"/>
      <c r="I17" s="259"/>
      <c r="J17" s="259"/>
      <c r="K17" s="259"/>
      <c r="L17" s="259"/>
      <c r="M17" s="266"/>
      <c r="N17" s="259"/>
    </row>
    <row r="18" spans="1:81" s="225" customFormat="1" ht="12.75" customHeight="1" x14ac:dyDescent="0.25">
      <c r="B18" s="259" t="s">
        <v>318</v>
      </c>
      <c r="D18" s="265"/>
      <c r="E18" s="264">
        <v>651.47500000000002</v>
      </c>
      <c r="F18" s="257" t="s">
        <v>11</v>
      </c>
      <c r="H18" s="259"/>
      <c r="I18" s="259"/>
      <c r="J18" s="259"/>
      <c r="K18" s="259"/>
      <c r="L18" s="259"/>
      <c r="M18" s="266"/>
      <c r="N18" s="259"/>
    </row>
    <row r="19" spans="1:81" s="225" customFormat="1" ht="12.75" customHeight="1" x14ac:dyDescent="0.25">
      <c r="B19" s="259" t="s">
        <v>14</v>
      </c>
      <c r="C19" s="259"/>
      <c r="D19" s="265"/>
      <c r="E19" s="264">
        <v>91.578000000000003</v>
      </c>
      <c r="F19" s="257" t="s">
        <v>11</v>
      </c>
      <c r="H19" s="259"/>
      <c r="J19" s="259"/>
      <c r="K19" s="259"/>
      <c r="L19" s="259"/>
      <c r="M19" s="263"/>
      <c r="N19" s="262"/>
    </row>
    <row r="20" spans="1:81" s="225" customFormat="1" ht="12.75" customHeight="1" x14ac:dyDescent="0.25">
      <c r="B20" s="259" t="s">
        <v>15</v>
      </c>
      <c r="C20" s="259"/>
      <c r="D20" s="261"/>
      <c r="E20" s="260">
        <v>93.84</v>
      </c>
      <c r="F20" s="257" t="s">
        <v>16</v>
      </c>
      <c r="H20" s="259"/>
      <c r="J20" s="259"/>
      <c r="K20" s="259"/>
      <c r="L20" s="259"/>
      <c r="M20" s="258"/>
      <c r="N20" s="257"/>
    </row>
    <row r="21" spans="1:81" s="225" customFormat="1" ht="12.75" customHeight="1" x14ac:dyDescent="0.25">
      <c r="B21" s="259" t="s">
        <v>17</v>
      </c>
      <c r="C21" s="259"/>
      <c r="D21" s="261"/>
      <c r="E21" s="260">
        <v>23.73</v>
      </c>
      <c r="F21" s="257" t="s">
        <v>16</v>
      </c>
      <c r="H21" s="259"/>
      <c r="J21" s="259"/>
      <c r="K21" s="259"/>
      <c r="L21" s="259"/>
      <c r="M21" s="258"/>
      <c r="N21" s="257"/>
    </row>
    <row r="22" spans="1:81" s="225" customFormat="1" ht="15" x14ac:dyDescent="0.25">
      <c r="A22" s="226"/>
      <c r="B22" s="251" t="s">
        <v>18</v>
      </c>
      <c r="C22" s="251"/>
      <c r="D22" s="226"/>
      <c r="E22" s="453" t="s">
        <v>19</v>
      </c>
      <c r="F22" s="453"/>
      <c r="G22" s="453"/>
      <c r="H22" s="453"/>
      <c r="I22" s="453"/>
      <c r="J22" s="453"/>
      <c r="K22" s="453"/>
      <c r="L22" s="453"/>
      <c r="M22" s="453"/>
      <c r="N22" s="453"/>
      <c r="O22" s="453"/>
      <c r="P22" s="453"/>
      <c r="BN22" s="256" t="s">
        <v>19</v>
      </c>
      <c r="BO22" s="256" t="s">
        <v>2</v>
      </c>
      <c r="BP22" s="256" t="s">
        <v>2</v>
      </c>
      <c r="BQ22" s="256" t="s">
        <v>2</v>
      </c>
      <c r="BR22" s="256" t="s">
        <v>2</v>
      </c>
      <c r="BS22" s="256" t="s">
        <v>2</v>
      </c>
      <c r="BT22" s="256" t="s">
        <v>2</v>
      </c>
      <c r="BU22" s="256" t="s">
        <v>2</v>
      </c>
      <c r="BV22" s="256" t="s">
        <v>2</v>
      </c>
      <c r="BW22" s="256" t="s">
        <v>2</v>
      </c>
      <c r="BX22" s="256" t="s">
        <v>2</v>
      </c>
      <c r="BY22" s="256" t="s">
        <v>2</v>
      </c>
    </row>
    <row r="23" spans="1:81" s="225" customFormat="1" ht="12.75" customHeight="1" x14ac:dyDescent="0.25">
      <c r="A23" s="251"/>
      <c r="B23" s="251"/>
      <c r="C23" s="226"/>
      <c r="D23" s="251"/>
      <c r="E23" s="255"/>
      <c r="F23" s="254"/>
      <c r="G23" s="253"/>
      <c r="H23" s="253"/>
      <c r="I23" s="251"/>
      <c r="J23" s="251"/>
      <c r="K23" s="251"/>
      <c r="L23" s="252"/>
      <c r="M23" s="251"/>
      <c r="N23" s="226"/>
      <c r="O23" s="226"/>
      <c r="P23" s="226"/>
    </row>
    <row r="24" spans="1:81" s="225" customFormat="1" ht="36" customHeight="1" x14ac:dyDescent="0.25">
      <c r="A24" s="443" t="s">
        <v>20</v>
      </c>
      <c r="B24" s="443" t="s">
        <v>21</v>
      </c>
      <c r="C24" s="443" t="s">
        <v>22</v>
      </c>
      <c r="D24" s="443"/>
      <c r="E24" s="443"/>
      <c r="F24" s="443" t="s">
        <v>23</v>
      </c>
      <c r="G24" s="454" t="s">
        <v>24</v>
      </c>
      <c r="H24" s="455"/>
      <c r="I24" s="443" t="s">
        <v>25</v>
      </c>
      <c r="J24" s="443"/>
      <c r="K24" s="443"/>
      <c r="L24" s="443"/>
      <c r="M24" s="443"/>
      <c r="N24" s="443"/>
      <c r="O24" s="443" t="s">
        <v>26</v>
      </c>
      <c r="P24" s="443" t="s">
        <v>27</v>
      </c>
    </row>
    <row r="25" spans="1:81" s="225" customFormat="1" ht="36.75" customHeight="1" x14ac:dyDescent="0.25">
      <c r="A25" s="443"/>
      <c r="B25" s="443"/>
      <c r="C25" s="443"/>
      <c r="D25" s="443"/>
      <c r="E25" s="443"/>
      <c r="F25" s="443"/>
      <c r="G25" s="441" t="s">
        <v>28</v>
      </c>
      <c r="H25" s="441" t="s">
        <v>29</v>
      </c>
      <c r="I25" s="443" t="s">
        <v>28</v>
      </c>
      <c r="J25" s="443" t="s">
        <v>30</v>
      </c>
      <c r="K25" s="444" t="s">
        <v>31</v>
      </c>
      <c r="L25" s="444"/>
      <c r="M25" s="444"/>
      <c r="N25" s="444"/>
      <c r="O25" s="443"/>
      <c r="P25" s="443"/>
    </row>
    <row r="26" spans="1:81" s="225" customFormat="1" ht="15" x14ac:dyDescent="0.25">
      <c r="A26" s="443"/>
      <c r="B26" s="443"/>
      <c r="C26" s="443"/>
      <c r="D26" s="443"/>
      <c r="E26" s="443"/>
      <c r="F26" s="443"/>
      <c r="G26" s="442"/>
      <c r="H26" s="442"/>
      <c r="I26" s="443"/>
      <c r="J26" s="443"/>
      <c r="K26" s="250" t="s">
        <v>32</v>
      </c>
      <c r="L26" s="250" t="s">
        <v>33</v>
      </c>
      <c r="M26" s="250" t="s">
        <v>34</v>
      </c>
      <c r="N26" s="250" t="s">
        <v>35</v>
      </c>
      <c r="O26" s="443"/>
      <c r="P26" s="443"/>
    </row>
    <row r="27" spans="1:81" s="225" customFormat="1" ht="15" x14ac:dyDescent="0.25">
      <c r="A27" s="249">
        <v>1</v>
      </c>
      <c r="B27" s="249">
        <v>2</v>
      </c>
      <c r="C27" s="444">
        <v>3</v>
      </c>
      <c r="D27" s="444"/>
      <c r="E27" s="444"/>
      <c r="F27" s="249">
        <v>4</v>
      </c>
      <c r="G27" s="249">
        <v>5</v>
      </c>
      <c r="H27" s="249">
        <v>6</v>
      </c>
      <c r="I27" s="249">
        <v>7</v>
      </c>
      <c r="J27" s="249">
        <v>8</v>
      </c>
      <c r="K27" s="249">
        <v>9</v>
      </c>
      <c r="L27" s="249">
        <v>10</v>
      </c>
      <c r="M27" s="249">
        <v>11</v>
      </c>
      <c r="N27" s="249">
        <v>12</v>
      </c>
      <c r="O27" s="249">
        <v>13</v>
      </c>
      <c r="P27" s="249">
        <v>14</v>
      </c>
    </row>
    <row r="28" spans="1:81" s="225" customFormat="1" ht="15" x14ac:dyDescent="0.25">
      <c r="A28" s="451" t="s">
        <v>831</v>
      </c>
      <c r="B28" s="451"/>
      <c r="C28" s="451"/>
      <c r="D28" s="451"/>
      <c r="E28" s="451"/>
      <c r="F28" s="451"/>
      <c r="G28" s="451"/>
      <c r="H28" s="451"/>
      <c r="I28" s="451"/>
      <c r="J28" s="451"/>
      <c r="K28" s="451"/>
      <c r="L28" s="451"/>
      <c r="M28" s="451"/>
      <c r="N28" s="451"/>
      <c r="O28" s="451"/>
      <c r="P28" s="451"/>
      <c r="BZ28" s="239" t="s">
        <v>831</v>
      </c>
    </row>
    <row r="29" spans="1:81" s="225" customFormat="1" ht="33.75" x14ac:dyDescent="0.25">
      <c r="A29" s="245" t="s">
        <v>38</v>
      </c>
      <c r="B29" s="246" t="s">
        <v>830</v>
      </c>
      <c r="C29" s="448" t="s">
        <v>339</v>
      </c>
      <c r="D29" s="449"/>
      <c r="E29" s="450"/>
      <c r="F29" s="245" t="s">
        <v>41</v>
      </c>
      <c r="G29" s="244"/>
      <c r="H29" s="243">
        <v>2</v>
      </c>
      <c r="I29" s="242">
        <v>50408.639999999999</v>
      </c>
      <c r="J29" s="242">
        <v>46469.93</v>
      </c>
      <c r="K29" s="242">
        <v>32141.52</v>
      </c>
      <c r="L29" s="242">
        <v>13685.58</v>
      </c>
      <c r="M29" s="241"/>
      <c r="N29" s="247">
        <v>642.83000000000004</v>
      </c>
      <c r="O29" s="247">
        <v>38.64</v>
      </c>
      <c r="P29" s="247">
        <v>9.77</v>
      </c>
      <c r="BZ29" s="239"/>
      <c r="CA29" s="221" t="s">
        <v>339</v>
      </c>
    </row>
    <row r="30" spans="1:81" s="225" customFormat="1" ht="33.75" x14ac:dyDescent="0.25">
      <c r="A30" s="245" t="s">
        <v>42</v>
      </c>
      <c r="B30" s="246" t="s">
        <v>338</v>
      </c>
      <c r="C30" s="448" t="s">
        <v>339</v>
      </c>
      <c r="D30" s="449"/>
      <c r="E30" s="450"/>
      <c r="F30" s="245" t="s">
        <v>41</v>
      </c>
      <c r="G30" s="244"/>
      <c r="H30" s="243">
        <v>2</v>
      </c>
      <c r="I30" s="242">
        <v>50408.639999999999</v>
      </c>
      <c r="J30" s="242">
        <v>115255.3</v>
      </c>
      <c r="K30" s="242">
        <v>45916.46</v>
      </c>
      <c r="L30" s="242">
        <v>19550.84</v>
      </c>
      <c r="M30" s="242">
        <v>13519.68</v>
      </c>
      <c r="N30" s="242">
        <v>36268.32</v>
      </c>
      <c r="O30" s="248">
        <v>55.2</v>
      </c>
      <c r="P30" s="247">
        <v>13.96</v>
      </c>
      <c r="BZ30" s="239"/>
      <c r="CA30" s="221" t="s">
        <v>339</v>
      </c>
    </row>
    <row r="31" spans="1:81" s="225" customFormat="1" ht="22.5" x14ac:dyDescent="0.25">
      <c r="A31" s="245" t="s">
        <v>360</v>
      </c>
      <c r="B31" s="246" t="s">
        <v>346</v>
      </c>
      <c r="C31" s="448" t="s">
        <v>347</v>
      </c>
      <c r="D31" s="449"/>
      <c r="E31" s="450"/>
      <c r="F31" s="245" t="s">
        <v>41</v>
      </c>
      <c r="G31" s="244"/>
      <c r="H31" s="243">
        <v>2</v>
      </c>
      <c r="I31" s="242">
        <v>325737.5</v>
      </c>
      <c r="J31" s="242">
        <v>651475</v>
      </c>
      <c r="K31" s="241"/>
      <c r="L31" s="241"/>
      <c r="M31" s="241"/>
      <c r="N31" s="241"/>
      <c r="O31" s="240">
        <v>0</v>
      </c>
      <c r="P31" s="240">
        <v>0</v>
      </c>
      <c r="BZ31" s="239"/>
      <c r="CA31" s="221" t="s">
        <v>347</v>
      </c>
    </row>
    <row r="32" spans="1:81" s="225" customFormat="1" ht="15" x14ac:dyDescent="0.25">
      <c r="A32" s="456" t="s">
        <v>829</v>
      </c>
      <c r="B32" s="457"/>
      <c r="C32" s="457"/>
      <c r="D32" s="457"/>
      <c r="E32" s="457"/>
      <c r="F32" s="457"/>
      <c r="G32" s="457"/>
      <c r="H32" s="457"/>
      <c r="I32" s="458"/>
      <c r="J32" s="231"/>
      <c r="K32" s="231"/>
      <c r="L32" s="231"/>
      <c r="M32" s="231"/>
      <c r="N32" s="231"/>
      <c r="O32" s="237">
        <v>93.84</v>
      </c>
      <c r="P32" s="236">
        <v>23.731999999999999</v>
      </c>
      <c r="BZ32" s="239"/>
      <c r="CC32" s="230" t="s">
        <v>829</v>
      </c>
    </row>
    <row r="33" spans="1:83" s="225" customFormat="1" ht="15" x14ac:dyDescent="0.25">
      <c r="A33" s="456" t="s">
        <v>204</v>
      </c>
      <c r="B33" s="457"/>
      <c r="C33" s="457"/>
      <c r="D33" s="457"/>
      <c r="E33" s="457"/>
      <c r="F33" s="457"/>
      <c r="G33" s="457"/>
      <c r="H33" s="457"/>
      <c r="I33" s="458"/>
      <c r="J33" s="231"/>
      <c r="K33" s="231"/>
      <c r="L33" s="231"/>
      <c r="M33" s="231"/>
      <c r="N33" s="231"/>
      <c r="O33" s="231"/>
      <c r="P33" s="231"/>
      <c r="CD33" s="230" t="s">
        <v>204</v>
      </c>
    </row>
    <row r="34" spans="1:83" s="225" customFormat="1" ht="15" x14ac:dyDescent="0.25">
      <c r="A34" s="459" t="s">
        <v>205</v>
      </c>
      <c r="B34" s="460"/>
      <c r="C34" s="460"/>
      <c r="D34" s="460"/>
      <c r="E34" s="460"/>
      <c r="F34" s="460"/>
      <c r="G34" s="460"/>
      <c r="H34" s="460"/>
      <c r="I34" s="461"/>
      <c r="J34" s="235">
        <v>161725.23000000001</v>
      </c>
      <c r="K34" s="234"/>
      <c r="L34" s="234"/>
      <c r="M34" s="234"/>
      <c r="N34" s="234"/>
      <c r="O34" s="234"/>
      <c r="P34" s="234"/>
      <c r="CD34" s="230"/>
      <c r="CE34" s="220" t="s">
        <v>205</v>
      </c>
    </row>
    <row r="35" spans="1:83" s="225" customFormat="1" ht="15" x14ac:dyDescent="0.25">
      <c r="A35" s="459" t="s">
        <v>206</v>
      </c>
      <c r="B35" s="460"/>
      <c r="C35" s="460"/>
      <c r="D35" s="460"/>
      <c r="E35" s="460"/>
      <c r="F35" s="460"/>
      <c r="G35" s="460"/>
      <c r="H35" s="460"/>
      <c r="I35" s="461"/>
      <c r="J35" s="234"/>
      <c r="K35" s="234"/>
      <c r="L35" s="234"/>
      <c r="M35" s="234"/>
      <c r="N35" s="234"/>
      <c r="O35" s="234"/>
      <c r="P35" s="234"/>
      <c r="CD35" s="230"/>
      <c r="CE35" s="220" t="s">
        <v>206</v>
      </c>
    </row>
    <row r="36" spans="1:83" s="225" customFormat="1" ht="15" x14ac:dyDescent="0.25">
      <c r="A36" s="459" t="s">
        <v>207</v>
      </c>
      <c r="B36" s="460"/>
      <c r="C36" s="460"/>
      <c r="D36" s="460"/>
      <c r="E36" s="460"/>
      <c r="F36" s="460"/>
      <c r="G36" s="460"/>
      <c r="H36" s="460"/>
      <c r="I36" s="461"/>
      <c r="J36" s="235">
        <v>78057.98</v>
      </c>
      <c r="K36" s="234"/>
      <c r="L36" s="234"/>
      <c r="M36" s="234"/>
      <c r="N36" s="234"/>
      <c r="O36" s="234"/>
      <c r="P36" s="234"/>
      <c r="CD36" s="230"/>
      <c r="CE36" s="220" t="s">
        <v>207</v>
      </c>
    </row>
    <row r="37" spans="1:83" s="225" customFormat="1" ht="15" x14ac:dyDescent="0.25">
      <c r="A37" s="459" t="s">
        <v>208</v>
      </c>
      <c r="B37" s="460"/>
      <c r="C37" s="460"/>
      <c r="D37" s="460"/>
      <c r="E37" s="460"/>
      <c r="F37" s="460"/>
      <c r="G37" s="460"/>
      <c r="H37" s="460"/>
      <c r="I37" s="461"/>
      <c r="J37" s="235">
        <v>33236.42</v>
      </c>
      <c r="K37" s="234"/>
      <c r="L37" s="234"/>
      <c r="M37" s="234"/>
      <c r="N37" s="234"/>
      <c r="O37" s="234"/>
      <c r="P37" s="234"/>
      <c r="CD37" s="230"/>
      <c r="CE37" s="220" t="s">
        <v>208</v>
      </c>
    </row>
    <row r="38" spans="1:83" s="225" customFormat="1" ht="15" x14ac:dyDescent="0.25">
      <c r="A38" s="459" t="s">
        <v>209</v>
      </c>
      <c r="B38" s="460"/>
      <c r="C38" s="460"/>
      <c r="D38" s="460"/>
      <c r="E38" s="460"/>
      <c r="F38" s="460"/>
      <c r="G38" s="460"/>
      <c r="H38" s="460"/>
      <c r="I38" s="461"/>
      <c r="J38" s="235">
        <v>13519.68</v>
      </c>
      <c r="K38" s="234"/>
      <c r="L38" s="234"/>
      <c r="M38" s="234"/>
      <c r="N38" s="234"/>
      <c r="O38" s="234"/>
      <c r="P38" s="234"/>
      <c r="CD38" s="230"/>
      <c r="CE38" s="220" t="s">
        <v>209</v>
      </c>
    </row>
    <row r="39" spans="1:83" s="225" customFormat="1" ht="15" x14ac:dyDescent="0.25">
      <c r="A39" s="459" t="s">
        <v>210</v>
      </c>
      <c r="B39" s="460"/>
      <c r="C39" s="460"/>
      <c r="D39" s="460"/>
      <c r="E39" s="460"/>
      <c r="F39" s="460"/>
      <c r="G39" s="460"/>
      <c r="H39" s="460"/>
      <c r="I39" s="461"/>
      <c r="J39" s="235">
        <v>36911.15</v>
      </c>
      <c r="K39" s="234"/>
      <c r="L39" s="234"/>
      <c r="M39" s="234"/>
      <c r="N39" s="234"/>
      <c r="O39" s="234"/>
      <c r="P39" s="234"/>
      <c r="CD39" s="230"/>
      <c r="CE39" s="220" t="s">
        <v>210</v>
      </c>
    </row>
    <row r="40" spans="1:83" s="225" customFormat="1" ht="15" x14ac:dyDescent="0.25">
      <c r="A40" s="459" t="s">
        <v>218</v>
      </c>
      <c r="B40" s="460"/>
      <c r="C40" s="460"/>
      <c r="D40" s="460"/>
      <c r="E40" s="460"/>
      <c r="F40" s="460"/>
      <c r="G40" s="460"/>
      <c r="H40" s="460"/>
      <c r="I40" s="461"/>
      <c r="J40" s="235">
        <v>297260.17</v>
      </c>
      <c r="K40" s="234"/>
      <c r="L40" s="234"/>
      <c r="M40" s="234"/>
      <c r="N40" s="234"/>
      <c r="O40" s="234"/>
      <c r="P40" s="234"/>
      <c r="CD40" s="230"/>
      <c r="CE40" s="220" t="s">
        <v>218</v>
      </c>
    </row>
    <row r="41" spans="1:83" s="225" customFormat="1" ht="15" x14ac:dyDescent="0.25">
      <c r="A41" s="459" t="s">
        <v>206</v>
      </c>
      <c r="B41" s="460"/>
      <c r="C41" s="460"/>
      <c r="D41" s="460"/>
      <c r="E41" s="460"/>
      <c r="F41" s="460"/>
      <c r="G41" s="460"/>
      <c r="H41" s="460"/>
      <c r="I41" s="461"/>
      <c r="J41" s="234"/>
      <c r="K41" s="234"/>
      <c r="L41" s="234"/>
      <c r="M41" s="234"/>
      <c r="N41" s="234"/>
      <c r="O41" s="234"/>
      <c r="P41" s="234"/>
      <c r="CD41" s="230"/>
      <c r="CE41" s="220" t="s">
        <v>206</v>
      </c>
    </row>
    <row r="42" spans="1:83" s="225" customFormat="1" ht="15" x14ac:dyDescent="0.25">
      <c r="A42" s="459" t="s">
        <v>212</v>
      </c>
      <c r="B42" s="460"/>
      <c r="C42" s="460"/>
      <c r="D42" s="460"/>
      <c r="E42" s="460"/>
      <c r="F42" s="460"/>
      <c r="G42" s="460"/>
      <c r="H42" s="460"/>
      <c r="I42" s="461"/>
      <c r="J42" s="235">
        <v>78057.98</v>
      </c>
      <c r="K42" s="234"/>
      <c r="L42" s="234"/>
      <c r="M42" s="234"/>
      <c r="N42" s="234"/>
      <c r="O42" s="234"/>
      <c r="P42" s="234"/>
      <c r="CD42" s="230"/>
      <c r="CE42" s="220" t="s">
        <v>212</v>
      </c>
    </row>
    <row r="43" spans="1:83" s="225" customFormat="1" ht="15" x14ac:dyDescent="0.25">
      <c r="A43" s="459" t="s">
        <v>213</v>
      </c>
      <c r="B43" s="460"/>
      <c r="C43" s="460"/>
      <c r="D43" s="460"/>
      <c r="E43" s="460"/>
      <c r="F43" s="460"/>
      <c r="G43" s="460"/>
      <c r="H43" s="460"/>
      <c r="I43" s="461"/>
      <c r="J43" s="235">
        <v>33236.42</v>
      </c>
      <c r="K43" s="234"/>
      <c r="L43" s="234"/>
      <c r="M43" s="234"/>
      <c r="N43" s="234"/>
      <c r="O43" s="234"/>
      <c r="P43" s="234"/>
      <c r="CD43" s="230"/>
      <c r="CE43" s="220" t="s">
        <v>213</v>
      </c>
    </row>
    <row r="44" spans="1:83" s="225" customFormat="1" ht="15" x14ac:dyDescent="0.25">
      <c r="A44" s="459" t="s">
        <v>214</v>
      </c>
      <c r="B44" s="460"/>
      <c r="C44" s="460"/>
      <c r="D44" s="460"/>
      <c r="E44" s="460"/>
      <c r="F44" s="460"/>
      <c r="G44" s="460"/>
      <c r="H44" s="460"/>
      <c r="I44" s="461"/>
      <c r="J44" s="235">
        <v>13519.68</v>
      </c>
      <c r="K44" s="234"/>
      <c r="L44" s="234"/>
      <c r="M44" s="234"/>
      <c r="N44" s="234"/>
      <c r="O44" s="234"/>
      <c r="P44" s="234"/>
      <c r="CD44" s="230"/>
      <c r="CE44" s="220" t="s">
        <v>214</v>
      </c>
    </row>
    <row r="45" spans="1:83" s="225" customFormat="1" ht="15" x14ac:dyDescent="0.25">
      <c r="A45" s="459" t="s">
        <v>215</v>
      </c>
      <c r="B45" s="460"/>
      <c r="C45" s="460"/>
      <c r="D45" s="460"/>
      <c r="E45" s="460"/>
      <c r="F45" s="460"/>
      <c r="G45" s="460"/>
      <c r="H45" s="460"/>
      <c r="I45" s="461"/>
      <c r="J45" s="235">
        <v>36911.15</v>
      </c>
      <c r="K45" s="234"/>
      <c r="L45" s="234"/>
      <c r="M45" s="234"/>
      <c r="N45" s="234"/>
      <c r="O45" s="234"/>
      <c r="P45" s="234"/>
      <c r="CD45" s="230"/>
      <c r="CE45" s="220" t="s">
        <v>215</v>
      </c>
    </row>
    <row r="46" spans="1:83" s="225" customFormat="1" ht="15" x14ac:dyDescent="0.25">
      <c r="A46" s="459" t="s">
        <v>216</v>
      </c>
      <c r="B46" s="460"/>
      <c r="C46" s="460"/>
      <c r="D46" s="460"/>
      <c r="E46" s="460"/>
      <c r="F46" s="460"/>
      <c r="G46" s="460"/>
      <c r="H46" s="460"/>
      <c r="I46" s="461"/>
      <c r="J46" s="235">
        <v>88830.33</v>
      </c>
      <c r="K46" s="234"/>
      <c r="L46" s="234"/>
      <c r="M46" s="234"/>
      <c r="N46" s="234"/>
      <c r="O46" s="234"/>
      <c r="P46" s="234"/>
      <c r="CD46" s="230"/>
      <c r="CE46" s="220" t="s">
        <v>216</v>
      </c>
    </row>
    <row r="47" spans="1:83" s="225" customFormat="1" ht="15" x14ac:dyDescent="0.25">
      <c r="A47" s="459" t="s">
        <v>217</v>
      </c>
      <c r="B47" s="460"/>
      <c r="C47" s="460"/>
      <c r="D47" s="460"/>
      <c r="E47" s="460"/>
      <c r="F47" s="460"/>
      <c r="G47" s="460"/>
      <c r="H47" s="460"/>
      <c r="I47" s="461"/>
      <c r="J47" s="235">
        <v>46704.61</v>
      </c>
      <c r="K47" s="234"/>
      <c r="L47" s="234"/>
      <c r="M47" s="234"/>
      <c r="N47" s="234"/>
      <c r="O47" s="234"/>
      <c r="P47" s="234"/>
      <c r="CD47" s="230"/>
      <c r="CE47" s="220" t="s">
        <v>217</v>
      </c>
    </row>
    <row r="48" spans="1:83" s="225" customFormat="1" ht="15" x14ac:dyDescent="0.25">
      <c r="A48" s="459" t="s">
        <v>320</v>
      </c>
      <c r="B48" s="460"/>
      <c r="C48" s="460"/>
      <c r="D48" s="460"/>
      <c r="E48" s="460"/>
      <c r="F48" s="460"/>
      <c r="G48" s="460"/>
      <c r="H48" s="460"/>
      <c r="I48" s="461"/>
      <c r="J48" s="235">
        <v>651475</v>
      </c>
      <c r="K48" s="234"/>
      <c r="L48" s="234"/>
      <c r="M48" s="234"/>
      <c r="N48" s="234"/>
      <c r="O48" s="234"/>
      <c r="P48" s="234"/>
      <c r="CD48" s="230"/>
      <c r="CE48" s="220" t="s">
        <v>320</v>
      </c>
    </row>
    <row r="49" spans="1:85" s="225" customFormat="1" ht="15" x14ac:dyDescent="0.25">
      <c r="A49" s="459" t="s">
        <v>219</v>
      </c>
      <c r="B49" s="460"/>
      <c r="C49" s="460"/>
      <c r="D49" s="460"/>
      <c r="E49" s="460"/>
      <c r="F49" s="460"/>
      <c r="G49" s="460"/>
      <c r="H49" s="460"/>
      <c r="I49" s="461"/>
      <c r="J49" s="235">
        <v>91577.66</v>
      </c>
      <c r="K49" s="234"/>
      <c r="L49" s="234"/>
      <c r="M49" s="234"/>
      <c r="N49" s="234"/>
      <c r="O49" s="234"/>
      <c r="P49" s="234"/>
      <c r="CD49" s="230"/>
      <c r="CE49" s="220" t="s">
        <v>219</v>
      </c>
    </row>
    <row r="50" spans="1:85" s="225" customFormat="1" ht="15" x14ac:dyDescent="0.25">
      <c r="A50" s="459" t="s">
        <v>220</v>
      </c>
      <c r="B50" s="460"/>
      <c r="C50" s="460"/>
      <c r="D50" s="460"/>
      <c r="E50" s="460"/>
      <c r="F50" s="460"/>
      <c r="G50" s="460"/>
      <c r="H50" s="460"/>
      <c r="I50" s="461"/>
      <c r="J50" s="235">
        <v>88830.33</v>
      </c>
      <c r="K50" s="234"/>
      <c r="L50" s="234"/>
      <c r="M50" s="234"/>
      <c r="N50" s="234"/>
      <c r="O50" s="234"/>
      <c r="P50" s="234"/>
      <c r="CD50" s="230"/>
      <c r="CE50" s="220" t="s">
        <v>220</v>
      </c>
    </row>
    <row r="51" spans="1:85" s="225" customFormat="1" ht="15" x14ac:dyDescent="0.25">
      <c r="A51" s="459" t="s">
        <v>221</v>
      </c>
      <c r="B51" s="460"/>
      <c r="C51" s="460"/>
      <c r="D51" s="460"/>
      <c r="E51" s="460"/>
      <c r="F51" s="460"/>
      <c r="G51" s="460"/>
      <c r="H51" s="460"/>
      <c r="I51" s="461"/>
      <c r="J51" s="235">
        <v>46704.61</v>
      </c>
      <c r="K51" s="234"/>
      <c r="L51" s="234"/>
      <c r="M51" s="234"/>
      <c r="N51" s="234"/>
      <c r="O51" s="234"/>
      <c r="P51" s="234"/>
      <c r="CD51" s="230"/>
      <c r="CE51" s="220" t="s">
        <v>221</v>
      </c>
    </row>
    <row r="52" spans="1:85" s="225" customFormat="1" ht="15" x14ac:dyDescent="0.25">
      <c r="A52" s="456" t="s">
        <v>222</v>
      </c>
      <c r="B52" s="457"/>
      <c r="C52" s="457"/>
      <c r="D52" s="457"/>
      <c r="E52" s="457"/>
      <c r="F52" s="457"/>
      <c r="G52" s="457"/>
      <c r="H52" s="457"/>
      <c r="I52" s="458"/>
      <c r="J52" s="238">
        <v>948735.17</v>
      </c>
      <c r="K52" s="231"/>
      <c r="L52" s="231"/>
      <c r="M52" s="231"/>
      <c r="N52" s="231"/>
      <c r="O52" s="237">
        <v>93.84</v>
      </c>
      <c r="P52" s="236">
        <v>23.731999999999999</v>
      </c>
      <c r="CD52" s="230"/>
      <c r="CF52" s="230" t="s">
        <v>222</v>
      </c>
    </row>
    <row r="53" spans="1:85" s="225" customFormat="1" ht="15" x14ac:dyDescent="0.25">
      <c r="A53" s="459" t="s">
        <v>223</v>
      </c>
      <c r="B53" s="460"/>
      <c r="C53" s="460"/>
      <c r="D53" s="460"/>
      <c r="E53" s="460"/>
      <c r="F53" s="460"/>
      <c r="G53" s="460"/>
      <c r="H53" s="460"/>
      <c r="I53" s="461"/>
      <c r="J53" s="234"/>
      <c r="K53" s="234"/>
      <c r="L53" s="234"/>
      <c r="M53" s="234"/>
      <c r="N53" s="234"/>
      <c r="O53" s="234"/>
      <c r="P53" s="234"/>
      <c r="CD53" s="230"/>
      <c r="CE53" s="220" t="s">
        <v>223</v>
      </c>
      <c r="CF53" s="230"/>
    </row>
    <row r="54" spans="1:85" s="225" customFormat="1" ht="15" x14ac:dyDescent="0.25">
      <c r="A54" s="459" t="s">
        <v>321</v>
      </c>
      <c r="B54" s="460"/>
      <c r="C54" s="460"/>
      <c r="D54" s="460"/>
      <c r="E54" s="460"/>
      <c r="F54" s="460"/>
      <c r="G54" s="460"/>
      <c r="H54" s="460"/>
      <c r="I54" s="461"/>
      <c r="J54" s="235">
        <v>651475</v>
      </c>
      <c r="K54" s="234"/>
      <c r="L54" s="234"/>
      <c r="M54" s="234"/>
      <c r="N54" s="234"/>
      <c r="O54" s="234"/>
      <c r="P54" s="234"/>
      <c r="CD54" s="230"/>
      <c r="CE54" s="220" t="s">
        <v>321</v>
      </c>
      <c r="CF54" s="230"/>
    </row>
    <row r="55" spans="1:85" s="225" customFormat="1" ht="15" x14ac:dyDescent="0.25">
      <c r="A55" s="459" t="s">
        <v>224</v>
      </c>
      <c r="B55" s="460"/>
      <c r="C55" s="460"/>
      <c r="D55" s="460"/>
      <c r="E55" s="460"/>
      <c r="F55" s="460"/>
      <c r="G55" s="460"/>
      <c r="H55" s="233" t="s">
        <v>828</v>
      </c>
      <c r="I55" s="232"/>
      <c r="J55" s="231"/>
      <c r="K55" s="231"/>
      <c r="L55" s="231"/>
      <c r="M55" s="231"/>
      <c r="N55" s="231"/>
      <c r="O55" s="231"/>
      <c r="P55" s="231"/>
      <c r="CD55" s="230"/>
      <c r="CF55" s="230"/>
      <c r="CG55" s="220" t="s">
        <v>224</v>
      </c>
    </row>
    <row r="56" spans="1:85" s="225" customFormat="1" ht="15" x14ac:dyDescent="0.25">
      <c r="A56" s="459" t="s">
        <v>226</v>
      </c>
      <c r="B56" s="460"/>
      <c r="C56" s="460"/>
      <c r="D56" s="460"/>
      <c r="E56" s="460"/>
      <c r="F56" s="460"/>
      <c r="G56" s="460"/>
      <c r="H56" s="233" t="s">
        <v>827</v>
      </c>
      <c r="I56" s="232"/>
      <c r="J56" s="231"/>
      <c r="K56" s="231"/>
      <c r="L56" s="231"/>
      <c r="M56" s="231"/>
      <c r="N56" s="231"/>
      <c r="O56" s="231"/>
      <c r="P56" s="231"/>
      <c r="CD56" s="230"/>
      <c r="CF56" s="230"/>
      <c r="CG56" s="220" t="s">
        <v>226</v>
      </c>
    </row>
    <row r="57" spans="1:85" s="225" customFormat="1" ht="3" customHeight="1" x14ac:dyDescent="0.25">
      <c r="A57" s="229"/>
      <c r="B57" s="229"/>
      <c r="C57" s="229"/>
      <c r="D57" s="229"/>
      <c r="E57" s="229"/>
      <c r="F57" s="229"/>
      <c r="G57" s="229"/>
      <c r="H57" s="229"/>
      <c r="I57" s="229"/>
      <c r="J57" s="229"/>
      <c r="K57" s="229"/>
      <c r="L57" s="228"/>
      <c r="M57" s="228"/>
      <c r="N57" s="228"/>
      <c r="O57" s="227"/>
      <c r="P57" s="227"/>
    </row>
    <row r="58" spans="1:85" s="225" customFormat="1" ht="15" x14ac:dyDescent="0.25">
      <c r="A58" s="226"/>
      <c r="B58" s="226"/>
      <c r="C58" s="226"/>
      <c r="D58" s="226"/>
      <c r="E58" s="226"/>
      <c r="F58" s="226"/>
      <c r="G58" s="226"/>
      <c r="H58" s="251"/>
      <c r="I58" s="462"/>
      <c r="J58" s="462"/>
      <c r="K58" s="462"/>
      <c r="L58" s="226"/>
      <c r="M58" s="226"/>
      <c r="N58" s="226"/>
      <c r="O58" s="226"/>
      <c r="P58" s="226"/>
    </row>
    <row r="59" spans="1:85" s="225" customFormat="1" ht="15" x14ac:dyDescent="0.25">
      <c r="A59" s="226"/>
      <c r="B59" s="226"/>
      <c r="C59" s="226"/>
      <c r="D59" s="226"/>
      <c r="E59" s="226"/>
      <c r="F59" s="226"/>
      <c r="G59" s="226"/>
      <c r="H59" s="226"/>
      <c r="I59" s="226"/>
      <c r="J59" s="226"/>
      <c r="K59" s="226"/>
      <c r="L59" s="226"/>
      <c r="M59" s="226"/>
      <c r="N59" s="226"/>
      <c r="O59" s="226"/>
      <c r="P59" s="226"/>
    </row>
    <row r="60" spans="1:85" s="225" customFormat="1" ht="15" x14ac:dyDescent="0.25">
      <c r="A60" s="226"/>
      <c r="B60" s="226"/>
      <c r="C60" s="226"/>
      <c r="D60" s="226"/>
      <c r="E60" s="226"/>
      <c r="F60" s="226"/>
      <c r="G60" s="226"/>
      <c r="H60" s="226"/>
      <c r="I60" s="226"/>
      <c r="J60" s="226"/>
      <c r="K60" s="226"/>
      <c r="L60" s="226"/>
      <c r="M60" s="226"/>
      <c r="N60" s="226"/>
      <c r="O60" s="226"/>
      <c r="P60" s="226"/>
    </row>
  </sheetData>
  <mergeCells count="59">
    <mergeCell ref="I58:K58"/>
    <mergeCell ref="A1:C1"/>
    <mergeCell ref="M1:P1"/>
    <mergeCell ref="A2:D2"/>
    <mergeCell ref="L2:P2"/>
    <mergeCell ref="N4:O4"/>
    <mergeCell ref="A3:D3"/>
    <mergeCell ref="L3:P3"/>
    <mergeCell ref="A55:G55"/>
    <mergeCell ref="A56:G56"/>
    <mergeCell ref="A46:I46"/>
    <mergeCell ref="A47:I47"/>
    <mergeCell ref="A48:I48"/>
    <mergeCell ref="A49:I49"/>
    <mergeCell ref="A50:I50"/>
    <mergeCell ref="A51:I51"/>
    <mergeCell ref="A52:I52"/>
    <mergeCell ref="A53:I53"/>
    <mergeCell ref="A54:I54"/>
    <mergeCell ref="C31:E31"/>
    <mergeCell ref="A32:I32"/>
    <mergeCell ref="A33:I33"/>
    <mergeCell ref="A34:I34"/>
    <mergeCell ref="A45:I45"/>
    <mergeCell ref="A35:I35"/>
    <mergeCell ref="A36:I36"/>
    <mergeCell ref="A37:I37"/>
    <mergeCell ref="A38:I38"/>
    <mergeCell ref="A39:I39"/>
    <mergeCell ref="A40:I40"/>
    <mergeCell ref="A41:I41"/>
    <mergeCell ref="A42:I42"/>
    <mergeCell ref="A43:I43"/>
    <mergeCell ref="A44:I44"/>
    <mergeCell ref="C30:E30"/>
    <mergeCell ref="C27:E27"/>
    <mergeCell ref="A28:P28"/>
    <mergeCell ref="C29:E29"/>
    <mergeCell ref="A14:P14"/>
    <mergeCell ref="C15:G15"/>
    <mergeCell ref="E22:P22"/>
    <mergeCell ref="A24:A26"/>
    <mergeCell ref="B24:B26"/>
    <mergeCell ref="C24:E26"/>
    <mergeCell ref="F24:F26"/>
    <mergeCell ref="G24:H24"/>
    <mergeCell ref="I24:N24"/>
    <mergeCell ref="O24:O26"/>
    <mergeCell ref="P24:P26"/>
    <mergeCell ref="G25:G26"/>
    <mergeCell ref="H25:H26"/>
    <mergeCell ref="I25:I26"/>
    <mergeCell ref="J25:J26"/>
    <mergeCell ref="K25:N25"/>
    <mergeCell ref="A8:P8"/>
    <mergeCell ref="A9:P9"/>
    <mergeCell ref="A11:P11"/>
    <mergeCell ref="A12:P12"/>
    <mergeCell ref="A13:P13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78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30</vt:i4>
      </vt:variant>
    </vt:vector>
  </HeadingPairs>
  <TitlesOfParts>
    <vt:vector size="48" baseType="lpstr">
      <vt:lpstr>сводка затрат</vt:lpstr>
      <vt:lpstr> ССРСС</vt:lpstr>
      <vt:lpstr>Цена МАТ и ОБ по ТКП</vt:lpstr>
      <vt:lpstr>ИЦИ</vt:lpstr>
      <vt:lpstr>01-01-01Вынос центров</vt:lpstr>
      <vt:lpstr>02-01-01СМР ВЛИ</vt:lpstr>
      <vt:lpstr>02-01-02СМР КВЛ</vt:lpstr>
      <vt:lpstr>02-01-03СМР ВЛЗ</vt:lpstr>
      <vt:lpstr>02-01-04СМР Замена ТМГ</vt:lpstr>
      <vt:lpstr>02-01-05СМР КТПН-400</vt:lpstr>
      <vt:lpstr>02-01-06 КТПН 400</vt:lpstr>
      <vt:lpstr>02-01-07СМР КТПН-630</vt:lpstr>
      <vt:lpstr>02-01-08 КТПН 630</vt:lpstr>
      <vt:lpstr>02-01-09СМР КСО</vt:lpstr>
      <vt:lpstr>02-01-10СМР ЯКНО</vt:lpstr>
      <vt:lpstr>02-01-11СМР ВВ</vt:lpstr>
      <vt:lpstr>09-01-01 ПНР</vt:lpstr>
      <vt:lpstr>12-01-01 ПИР</vt:lpstr>
      <vt:lpstr>' ССРСС'!Заголовки_для_печати</vt:lpstr>
      <vt:lpstr>'01-01-01Вынос центров'!Заголовки_для_печати</vt:lpstr>
      <vt:lpstr>'02-01-01СМР ВЛИ'!Заголовки_для_печати</vt:lpstr>
      <vt:lpstr>'02-01-02СМР КВЛ'!Заголовки_для_печати</vt:lpstr>
      <vt:lpstr>'02-01-03СМР ВЛЗ'!Заголовки_для_печати</vt:lpstr>
      <vt:lpstr>'02-01-04СМР Замена ТМГ'!Заголовки_для_печати</vt:lpstr>
      <vt:lpstr>'02-01-05СМР КТПН-400'!Заголовки_для_печати</vt:lpstr>
      <vt:lpstr>'02-01-06 КТПН 400'!Заголовки_для_печати</vt:lpstr>
      <vt:lpstr>'02-01-07СМР КТПН-630'!Заголовки_для_печати</vt:lpstr>
      <vt:lpstr>'02-01-08 КТПН 630'!Заголовки_для_печати</vt:lpstr>
      <vt:lpstr>'02-01-09СМР КСО'!Заголовки_для_печати</vt:lpstr>
      <vt:lpstr>'02-01-10СМР ЯКНО'!Заголовки_для_печати</vt:lpstr>
      <vt:lpstr>'02-01-11СМР ВВ'!Заголовки_для_печати</vt:lpstr>
      <vt:lpstr>'09-01-01 ПНР'!Заголовки_для_печати</vt:lpstr>
      <vt:lpstr>'12-01-01 ПИР'!Заголовки_для_печати</vt:lpstr>
      <vt:lpstr>' ССРСС'!Область_печати</vt:lpstr>
      <vt:lpstr>'01-01-01Вынос центров'!Область_печати</vt:lpstr>
      <vt:lpstr>'02-01-01СМР ВЛИ'!Область_печати</vt:lpstr>
      <vt:lpstr>'02-01-02СМР КВЛ'!Область_печати</vt:lpstr>
      <vt:lpstr>'02-01-03СМР ВЛЗ'!Область_печати</vt:lpstr>
      <vt:lpstr>'02-01-04СМР Замена ТМГ'!Область_печати</vt:lpstr>
      <vt:lpstr>'02-01-05СМР КТПН-400'!Область_печати</vt:lpstr>
      <vt:lpstr>'02-01-06 КТПН 400'!Область_печати</vt:lpstr>
      <vt:lpstr>'02-01-07СМР КТПН-630'!Область_печати</vt:lpstr>
      <vt:lpstr>'02-01-08 КТПН 630'!Область_печати</vt:lpstr>
      <vt:lpstr>'02-01-09СМР КСО'!Область_печати</vt:lpstr>
      <vt:lpstr>'02-01-10СМР ЯКНО'!Область_печати</vt:lpstr>
      <vt:lpstr>'02-01-11СМР ВВ'!Область_печати</vt:lpstr>
      <vt:lpstr>'09-01-01 ПНР'!Область_печати</vt:lpstr>
      <vt:lpstr>'12-01-01 ПИР'!Область_печати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Губар Ольга Геннадьевна</dc:creator>
  <cp:lastModifiedBy>Лиморенко Анна Игоревна</cp:lastModifiedBy>
  <cp:lastPrinted>2025-10-29T07:23:15Z</cp:lastPrinted>
  <dcterms:created xsi:type="dcterms:W3CDTF">2025-10-28T01:22:49Z</dcterms:created>
  <dcterms:modified xsi:type="dcterms:W3CDTF">2025-10-31T09:25:13Z</dcterms:modified>
</cp:coreProperties>
</file>